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showInkAnnotation="0" defaultThemeVersion="124226"/>
  <mc:AlternateContent xmlns:mc="http://schemas.openxmlformats.org/markup-compatibility/2006">
    <mc:Choice Requires="x15">
      <x15ac:absPath xmlns:x15ac="http://schemas.microsoft.com/office/spreadsheetml/2010/11/ac" url="C:\Users\jose luis parra sanc\Documents\MULTIVOZ\facturas y ofertas de clientes\ORANGE MULTIVOZ\ferreteria ferco\"/>
    </mc:Choice>
  </mc:AlternateContent>
  <bookViews>
    <workbookView xWindow="0" yWindow="0" windowWidth="20490" windowHeight="7755"/>
  </bookViews>
  <sheets>
    <sheet name="OFERTA" sheetId="1" r:id="rId1"/>
    <sheet name="Hoja1" sheetId="2" r:id="rId2"/>
    <sheet name="Hoja3" sheetId="3" state="hidden" r:id="rId3"/>
    <sheet name="Hoja2" sheetId="4" r:id="rId4"/>
    <sheet name="Hoja4" sheetId="5" r:id="rId5"/>
    <sheet name="Hoja5" sheetId="6" r:id="rId6"/>
  </sheets>
  <definedNames>
    <definedName name="DESCRIPCION">Hoja1!$C$4:$F$90</definedName>
    <definedName name="FOTO1">Hoja5!$B$2</definedName>
    <definedName name="FOTO10">Hoja5!$B$11</definedName>
    <definedName name="FOTO100">Hoja5!$B$109</definedName>
    <definedName name="FOTO101">Hoja5!$B$110</definedName>
    <definedName name="FOTO102">Hoja5!$B$19</definedName>
    <definedName name="FOTO103">Hoja5!$B$20</definedName>
    <definedName name="FOTO105">Hoja5!$B$58</definedName>
    <definedName name="FOTO106">Hoja5!$B$59</definedName>
    <definedName name="FOTO107">Hoja5!$B$62</definedName>
    <definedName name="FOTO108">Hoja5!$B$71</definedName>
    <definedName name="FOTO109">Hoja5!$B$72</definedName>
    <definedName name="FOTO11">Hoja5!$B$12</definedName>
    <definedName name="FOTO12">Hoja5!$B$13</definedName>
    <definedName name="FOTO13">Hoja5!$B$14</definedName>
    <definedName name="FOTO14">Hoja5!$B$15</definedName>
    <definedName name="FOTO15">Hoja5!$B$16</definedName>
    <definedName name="FOTO16">Hoja5!$B$17</definedName>
    <definedName name="FOTO17">Hoja5!$B$18</definedName>
    <definedName name="FOTO18">Hoja5!$B$21</definedName>
    <definedName name="FOTO19">Hoja5!$B$22</definedName>
    <definedName name="FOTO2">Hoja5!$B$3</definedName>
    <definedName name="FOTO20">Hoja5!$B$23</definedName>
    <definedName name="FOTO21">Hoja5!$B$24</definedName>
    <definedName name="FOTO22">Hoja5!$B$25</definedName>
    <definedName name="FOTO23">Hoja5!$B$26</definedName>
    <definedName name="FOTO24">Hoja5!$B$27</definedName>
    <definedName name="FOTO25">Hoja5!$B$28</definedName>
    <definedName name="FOTO26">Hoja5!$B$29</definedName>
    <definedName name="FOTO27">Hoja5!$B$30</definedName>
    <definedName name="FOTO28">Hoja5!$B$31</definedName>
    <definedName name="FOTO29">Hoja5!$B$32</definedName>
    <definedName name="FOTO3">Hoja5!$B$4</definedName>
    <definedName name="FOTO30">Hoja5!$B$33</definedName>
    <definedName name="FOTO31">Hoja5!$B$34</definedName>
    <definedName name="FOTO32">Hoja5!$B$35</definedName>
    <definedName name="FOTO33">Hoja5!$B$36</definedName>
    <definedName name="FOTO34">Hoja5!$B$38</definedName>
    <definedName name="FOTO35">Hoja5!$B$39</definedName>
    <definedName name="FOTO36">Hoja5!$B$40</definedName>
    <definedName name="FOTO37">Hoja5!$B$41</definedName>
    <definedName name="FOTO38">Hoja5!$B$42</definedName>
    <definedName name="FOTO39">Hoja5!$B$43</definedName>
    <definedName name="FOTO4">Hoja5!$B$5</definedName>
    <definedName name="FOTO40">Hoja5!$B$44</definedName>
    <definedName name="FOTO41">Hoja5!$B$45</definedName>
    <definedName name="FOTO42">Hoja5!$B$46</definedName>
    <definedName name="FOTO43">Hoja5!$B$47</definedName>
    <definedName name="FOTO44">Hoja5!$B$48</definedName>
    <definedName name="FOTO45">Hoja5!$B$49</definedName>
    <definedName name="FOTO46">Hoja5!$B$50</definedName>
    <definedName name="FOTO47">Hoja5!$B$51</definedName>
    <definedName name="FOTO48">Hoja5!$B$52</definedName>
    <definedName name="FOTO49">Hoja5!$B$53</definedName>
    <definedName name="FOTO5">Hoja5!$B$6</definedName>
    <definedName name="FOTO50">Hoja5!$B$54</definedName>
    <definedName name="FOTO51">Hoja5!$B$55</definedName>
    <definedName name="FOTO52">Hoja5!$B$56</definedName>
    <definedName name="FOTO53">Hoja5!$B$57</definedName>
    <definedName name="FOTO54">Hoja5!$B$60</definedName>
    <definedName name="FOTO55">Hoja5!$B$61</definedName>
    <definedName name="FOTO56">Hoja5!$B$63</definedName>
    <definedName name="FOTO57">Hoja5!$B$64</definedName>
    <definedName name="FOTO58">Hoja5!$B$65</definedName>
    <definedName name="FOTO59">Hoja5!$B$66</definedName>
    <definedName name="FOTO6">Hoja5!$B$7</definedName>
    <definedName name="FOTO60">Hoja5!$B$67</definedName>
    <definedName name="FOTO61">Hoja5!$B$68</definedName>
    <definedName name="FOTO62">Hoja5!$B$69</definedName>
    <definedName name="FOTO63">Hoja5!$B$70</definedName>
    <definedName name="FOTO64">Hoja5!$B$73</definedName>
    <definedName name="FOTO65">Hoja5!$B$74</definedName>
    <definedName name="FOTO66">Hoja5!$B$75</definedName>
    <definedName name="FOTO67">Hoja5!$B$76</definedName>
    <definedName name="FOTO68">Hoja5!$B$77</definedName>
    <definedName name="FOTO69">Hoja5!$B$78</definedName>
    <definedName name="FOTO7">Hoja5!$B$8</definedName>
    <definedName name="FOTO70">Hoja5!$B$79</definedName>
    <definedName name="FOTO71">Hoja5!$B$80</definedName>
    <definedName name="FOTO72">Hoja5!$B$81</definedName>
    <definedName name="FOTO73">Hoja5!$B$82</definedName>
    <definedName name="FOTO74">Hoja5!$B$83</definedName>
    <definedName name="FOTO75">Hoja5!$B$84</definedName>
    <definedName name="FOTO76">Hoja5!$B$85</definedName>
    <definedName name="FOTO77">Hoja5!$B$86</definedName>
    <definedName name="FOTO78">Hoja5!$B$87</definedName>
    <definedName name="FOTO79">Hoja5!$B$88</definedName>
    <definedName name="FOTO8">Hoja5!$B$9</definedName>
    <definedName name="FOTO80">Hoja5!$B$89</definedName>
    <definedName name="FOTO81">Hoja5!$B$90</definedName>
    <definedName name="FOTO82">Hoja5!$B$91</definedName>
    <definedName name="FOTO83">Hoja5!$B$92</definedName>
    <definedName name="FOTO84">Hoja5!$B$93</definedName>
    <definedName name="FOTO85">Hoja5!$B$94</definedName>
    <definedName name="FOTO86">Hoja5!$B$95</definedName>
    <definedName name="FOTO87">Hoja5!$B$96</definedName>
    <definedName name="FOTO88">Hoja5!$B$97</definedName>
    <definedName name="FOTO89">Hoja5!$B$98</definedName>
    <definedName name="FOTO9">Hoja5!$B$10</definedName>
    <definedName name="FOTO90">Hoja5!$B$99</definedName>
    <definedName name="FOTO91">Hoja5!$B$100</definedName>
    <definedName name="FOTO92">Hoja5!$B$101</definedName>
    <definedName name="FOTO93">Hoja5!$B$102</definedName>
    <definedName name="FOTO94">Hoja5!$B$103</definedName>
    <definedName name="FOTO95">Hoja5!$B$104</definedName>
    <definedName name="FOTO96">Hoja5!$B$105</definedName>
    <definedName name="FOTO97">Hoja5!$B$106</definedName>
    <definedName name="FOTO98">Hoja5!$B$107</definedName>
    <definedName name="FOTO99">Hoja5!$B$108</definedName>
    <definedName name="IMPORTE">Hoja1!$D$4:$D$90</definedName>
    <definedName name="MATRIZTARIFA">Hoja1!$C$4:$D$90</definedName>
    <definedName name="NOMBRETARIFA">Hoja1!$C$4:$C$90</definedName>
    <definedName name="NOMBRETARIFA1">Hoja1!$C$4:$C$90</definedName>
    <definedName name="PRECIOSIVA">Hoja1!$C$4:$E$90</definedName>
    <definedName name="PRODUCTO1">INDIRECT(TERMINAL1)</definedName>
    <definedName name="PRODUCTO2">INDIRECT(TERMINAL2)</definedName>
    <definedName name="PRODUCTO3">INDIRECT(TERMINAL3)</definedName>
    <definedName name="PRODUCTO4">INDIRECT(TERMINAL4)</definedName>
    <definedName name="TABLA">Hoja5!$A$1:$F$111</definedName>
    <definedName name="TARIFA">Hoja1!$B$3:$B$105</definedName>
    <definedName name="TARIFAS2">Hoja1!$C$4:$C$101</definedName>
    <definedName name="TERMINAL">Hoja1!$H$4:$H$128</definedName>
    <definedName name="TERMINAL1">OFERTA!$R$7</definedName>
    <definedName name="TERMINAL2">OFERTA!$V$7</definedName>
    <definedName name="TERMINAL3">OFERTA!$Z$7</definedName>
    <definedName name="TERMINAL4">OFERTA!$AD$7</definedName>
  </definedNames>
  <calcPr calcId="152511"/>
</workbook>
</file>

<file path=xl/calcChain.xml><?xml version="1.0" encoding="utf-8"?>
<calcChain xmlns="http://schemas.openxmlformats.org/spreadsheetml/2006/main">
  <c r="D98" i="2" l="1"/>
  <c r="F98" i="2" s="1"/>
  <c r="AD4" i="1" l="1"/>
  <c r="AD7" i="1" s="1"/>
  <c r="Z4" i="1"/>
  <c r="Z7" i="1" s="1"/>
  <c r="V4" i="1"/>
  <c r="V7" i="1" s="1"/>
  <c r="R4" i="1"/>
  <c r="R7" i="1" s="1"/>
  <c r="J7" i="1"/>
  <c r="Z22" i="1" l="1"/>
  <c r="Z23" i="1"/>
  <c r="Z24" i="1"/>
  <c r="Z25" i="1"/>
  <c r="AD22" i="1"/>
  <c r="AD23" i="1"/>
  <c r="AD24" i="1"/>
  <c r="AD25" i="1"/>
  <c r="V22" i="1"/>
  <c r="V23" i="1"/>
  <c r="V24" i="1"/>
  <c r="V25" i="1"/>
  <c r="R22" i="1"/>
  <c r="R23" i="1"/>
  <c r="R24" i="1"/>
  <c r="R25" i="1"/>
  <c r="J8" i="1"/>
  <c r="D89" i="2"/>
  <c r="D86" i="2"/>
  <c r="D87" i="2"/>
  <c r="D88" i="2"/>
  <c r="D99" i="2"/>
  <c r="F99" i="2" s="1"/>
  <c r="F70" i="2"/>
  <c r="F67" i="2"/>
  <c r="F69" i="2"/>
  <c r="D66" i="2"/>
  <c r="F66" i="2" s="1"/>
  <c r="D80" i="2"/>
  <c r="F80" i="2"/>
  <c r="D78" i="2"/>
  <c r="F78" i="2" s="1"/>
  <c r="F75" i="2"/>
  <c r="F79" i="2"/>
  <c r="F77" i="2"/>
  <c r="F72" i="2"/>
  <c r="D76" i="2"/>
  <c r="F76" i="2" s="1"/>
  <c r="F35" i="2"/>
  <c r="F55" i="2"/>
  <c r="F21" i="2"/>
  <c r="F20" i="2"/>
  <c r="F24" i="2"/>
  <c r="F85" i="2"/>
  <c r="D85" i="2"/>
  <c r="F74" i="2"/>
  <c r="F24" i="3" l="1"/>
  <c r="G24" i="3" s="1"/>
  <c r="C9" i="3"/>
  <c r="D104" i="2"/>
  <c r="F104" i="2" s="1"/>
  <c r="D103" i="2"/>
  <c r="F103" i="2" s="1"/>
  <c r="D102" i="2"/>
  <c r="F102" i="2" s="1"/>
  <c r="D100" i="2"/>
  <c r="F100" i="2"/>
  <c r="D97" i="2"/>
  <c r="F97" i="2"/>
  <c r="D96" i="2"/>
  <c r="F96" i="2"/>
  <c r="D95" i="2"/>
  <c r="F95" i="2"/>
  <c r="F93" i="2"/>
  <c r="D93" i="2"/>
  <c r="F92" i="2"/>
  <c r="D92" i="2"/>
  <c r="D91" i="2"/>
  <c r="F91" i="2"/>
  <c r="F90" i="2"/>
  <c r="D90" i="2"/>
  <c r="D82" i="2"/>
  <c r="F82" i="2"/>
  <c r="F81" i="2"/>
  <c r="D81" i="2"/>
  <c r="D79" i="2"/>
  <c r="D77" i="2"/>
  <c r="D75" i="2"/>
  <c r="D74" i="2"/>
  <c r="D72" i="2"/>
  <c r="D70" i="2"/>
  <c r="D69" i="2"/>
  <c r="D68" i="2"/>
  <c r="F68" i="2"/>
  <c r="D67" i="2"/>
  <c r="D65" i="2"/>
  <c r="F65" i="2"/>
  <c r="D64" i="2"/>
  <c r="F64" i="2"/>
  <c r="D60" i="2"/>
  <c r="F60" i="2"/>
  <c r="F59" i="2"/>
  <c r="D59" i="2"/>
  <c r="F58" i="2"/>
  <c r="D58" i="2"/>
  <c r="D56" i="2"/>
  <c r="D55" i="2"/>
  <c r="F56" i="2" s="1"/>
  <c r="D54" i="2"/>
  <c r="F53" i="2"/>
  <c r="D53" i="2"/>
  <c r="F52" i="2"/>
  <c r="D52" i="2"/>
  <c r="F51" i="2"/>
  <c r="D51" i="2"/>
  <c r="F54" i="2" s="1"/>
  <c r="F49" i="2"/>
  <c r="D49" i="2"/>
  <c r="F48" i="2"/>
  <c r="D48" i="2"/>
  <c r="F47" i="2"/>
  <c r="D47" i="2"/>
  <c r="F46" i="2"/>
  <c r="D46" i="2"/>
  <c r="F45" i="2"/>
  <c r="D45" i="2"/>
  <c r="F44" i="2"/>
  <c r="D44" i="2"/>
  <c r="D42" i="2"/>
  <c r="F42" i="2" s="1"/>
  <c r="D41" i="2"/>
  <c r="F41" i="2"/>
  <c r="D40" i="2"/>
  <c r="F40" i="2" s="1"/>
  <c r="D39" i="2"/>
  <c r="F39" i="2"/>
  <c r="D38" i="2"/>
  <c r="F38" i="2" s="1"/>
  <c r="D37" i="2"/>
  <c r="F37" i="2"/>
  <c r="D36" i="2"/>
  <c r="F36" i="2" s="1"/>
  <c r="D35" i="2"/>
  <c r="D34" i="2"/>
  <c r="D33" i="2"/>
  <c r="F31" i="2"/>
  <c r="D31" i="2"/>
  <c r="D21" i="2"/>
  <c r="F23" i="2" s="1"/>
  <c r="D25" i="2"/>
  <c r="D24" i="2"/>
  <c r="F25" i="2" s="1"/>
  <c r="D23" i="2"/>
  <c r="F22" i="2"/>
  <c r="D22" i="2"/>
  <c r="D20" i="2"/>
  <c r="D12" i="2"/>
  <c r="F13" i="2" s="1"/>
  <c r="F16" i="2"/>
  <c r="D16" i="2"/>
  <c r="F15" i="2"/>
  <c r="D15" i="2"/>
  <c r="F14" i="2"/>
  <c r="D14" i="2"/>
  <c r="D13" i="2"/>
  <c r="F12" i="2"/>
  <c r="F11" i="2"/>
  <c r="D11" i="2"/>
  <c r="D4" i="2"/>
  <c r="F9" i="2"/>
  <c r="D9" i="2"/>
  <c r="F8" i="2"/>
  <c r="D8" i="2"/>
  <c r="F7" i="2"/>
  <c r="D7" i="2"/>
  <c r="F6" i="2"/>
  <c r="D6" i="2"/>
  <c r="F5" i="2"/>
  <c r="D5" i="2"/>
  <c r="F4" i="2"/>
  <c r="F7" i="1"/>
  <c r="F10" i="1"/>
  <c r="F11" i="1"/>
  <c r="F12" i="1"/>
  <c r="F13" i="1"/>
  <c r="F14" i="1"/>
  <c r="F15" i="1"/>
  <c r="F16" i="1"/>
  <c r="B26" i="1"/>
  <c r="C26" i="1"/>
  <c r="B19" i="1"/>
  <c r="O7" i="1" s="1"/>
  <c r="B20" i="1"/>
  <c r="P8" i="1" s="1"/>
  <c r="O8" i="1"/>
  <c r="B21" i="1"/>
  <c r="O9" i="1" s="1"/>
  <c r="B22" i="1"/>
  <c r="O10" i="1"/>
  <c r="B23" i="1"/>
  <c r="O11" i="1" s="1"/>
  <c r="B24" i="1"/>
  <c r="P12" i="1" s="1"/>
  <c r="O12" i="1"/>
  <c r="B25" i="1"/>
  <c r="O13" i="1" s="1"/>
  <c r="O14" i="1"/>
  <c r="C24" i="1"/>
  <c r="C23" i="1"/>
  <c r="P10" i="1"/>
  <c r="P11" i="1"/>
  <c r="P13" i="1"/>
  <c r="P14" i="1"/>
  <c r="L7" i="1"/>
  <c r="N7" i="1" s="1"/>
  <c r="L8" i="1"/>
  <c r="M8" i="1" s="1"/>
  <c r="J9" i="1"/>
  <c r="L9" i="1" s="1"/>
  <c r="J10" i="1"/>
  <c r="L10" i="1" s="1"/>
  <c r="J11" i="1"/>
  <c r="L11" i="1"/>
  <c r="N11" i="1" s="1"/>
  <c r="J12" i="1"/>
  <c r="L12" i="1"/>
  <c r="M12" i="1" s="1"/>
  <c r="N12" i="1"/>
  <c r="J13" i="1"/>
  <c r="L13" i="1" s="1"/>
  <c r="J14" i="1"/>
  <c r="L14" i="1" s="1"/>
  <c r="C22" i="1"/>
  <c r="C19" i="1"/>
  <c r="G16" i="1"/>
  <c r="G15" i="1"/>
  <c r="I14" i="1"/>
  <c r="G14" i="1"/>
  <c r="I13" i="1"/>
  <c r="G13" i="1"/>
  <c r="I12" i="1"/>
  <c r="G12" i="1"/>
  <c r="I11" i="1"/>
  <c r="G11" i="1"/>
  <c r="I10" i="1"/>
  <c r="G10" i="1"/>
  <c r="I9" i="1"/>
  <c r="I8" i="1"/>
  <c r="I7" i="1"/>
  <c r="G7" i="1"/>
  <c r="C4" i="1"/>
  <c r="C5" i="1" s="1"/>
  <c r="M7" i="1" l="1"/>
  <c r="C21" i="1"/>
  <c r="P9" i="1"/>
  <c r="C20" i="1"/>
  <c r="N8" i="1"/>
  <c r="P7" i="1"/>
  <c r="F17" i="1"/>
  <c r="G17" i="1" s="1"/>
  <c r="F28" i="1" s="1"/>
  <c r="E30" i="1" s="1"/>
  <c r="N9" i="1"/>
  <c r="M9" i="1"/>
  <c r="N13" i="1"/>
  <c r="M13" i="1"/>
  <c r="O15" i="1"/>
  <c r="N25" i="1" s="1"/>
  <c r="N14" i="1"/>
  <c r="M14" i="1"/>
  <c r="N10" i="1"/>
  <c r="M10" i="1"/>
  <c r="C25" i="1"/>
  <c r="M11" i="1"/>
  <c r="P16" i="1" l="1"/>
  <c r="M16" i="1"/>
  <c r="N18" i="1"/>
  <c r="M20" i="1" s="1"/>
  <c r="B30" i="1"/>
  <c r="N22" i="1" l="1"/>
  <c r="P15" i="1"/>
</calcChain>
</file>

<file path=xl/sharedStrings.xml><?xml version="1.0" encoding="utf-8"?>
<sst xmlns="http://schemas.openxmlformats.org/spreadsheetml/2006/main" count="1397" uniqueCount="424">
  <si>
    <t>Incluida</t>
  </si>
  <si>
    <t>NOMBRE TARIFA</t>
  </si>
  <si>
    <t>IMPORTE</t>
  </si>
  <si>
    <t>MI FIJO PRO</t>
  </si>
  <si>
    <t>DELFIN PRO</t>
  </si>
  <si>
    <t>TUCAN PRO</t>
  </si>
  <si>
    <t>4G EN TU NEGOCIO</t>
  </si>
  <si>
    <t>4G EN TU OFICINA</t>
  </si>
  <si>
    <t>OFERTA COMERCIAL PERSONALIZADA PARA</t>
  </si>
  <si>
    <t>EMPRESA:</t>
  </si>
  <si>
    <t>NOMBRE:</t>
  </si>
  <si>
    <t>FECHA:</t>
  </si>
  <si>
    <t>LINEA</t>
  </si>
  <si>
    <t>TARIFA</t>
  </si>
  <si>
    <t>PRECIO</t>
  </si>
  <si>
    <t>NUMERO</t>
  </si>
  <si>
    <t>ADSL/FIBRA+FIJO</t>
  </si>
  <si>
    <t>TOTAL FACTURA</t>
  </si>
  <si>
    <t>INCLUYE</t>
  </si>
  <si>
    <t>Y</t>
  </si>
  <si>
    <t>LÍNEA PRINCIPAL</t>
  </si>
  <si>
    <t>PRECIO CON IVA</t>
  </si>
  <si>
    <t>MOVIL 2º</t>
  </si>
  <si>
    <t>MOVIL 3º</t>
  </si>
  <si>
    <t>MOVIL 4º</t>
  </si>
  <si>
    <t>MOVIL 5º</t>
  </si>
  <si>
    <t>MOVIL 6º</t>
  </si>
  <si>
    <t>MOVIL 7º</t>
  </si>
  <si>
    <t>INTERNET ILIMITADO FIBRA OPTICA 50MB + FIJO LLAMADAS ILIMITADAS A FIJOS Y 1000 MIN. A MOVILES</t>
  </si>
  <si>
    <t>ESTA OFERTA INCLUYE:</t>
  </si>
  <si>
    <t>LINEA ADICIONAL FIBRA 50MB</t>
  </si>
  <si>
    <t>LINEA ADICIONAL ADSL</t>
  </si>
  <si>
    <t>INTERNET ILIMITADO ADSL MAXIMA VELOCIDAD + FIJO LLAMADAS ILIMITADAS A FIJOS Y 1000 MIN. A MOVILES</t>
  </si>
  <si>
    <t>0,83 CTMOS €/MIN Y 500MB DE INTERNET (17 CTMOS € EST. LLAMADA)</t>
  </si>
  <si>
    <t>LLAMADAS A FIJOS Y MOVILES NACIONALES ILIMITADAS</t>
  </si>
  <si>
    <t>35GB DE DESCARGA EN INTERNET MOVIL</t>
  </si>
  <si>
    <t>60GB DE DESCARGA EN INTERNET MOVIL</t>
  </si>
  <si>
    <t>CON SU OPERADOR ACTUAL PAGA:</t>
  </si>
  <si>
    <t>DIFERENCIA MENSUAL:</t>
  </si>
  <si>
    <t>TELEFONO:</t>
  </si>
  <si>
    <t>INTERNET ILIMITADO FIBRA OPTICA 300MB + FIJO LLAMADAS ILIMITADAS A FIJOS Y 1000 MIN. A MOVILES + LINEA MOVIL ILIMITADA VOZ HD Y 30GB DE INTERNET A COMPARTIR ENTRE TODAS LAS LINEAS DEL NEGOCIO, INCLUYENDO ROAMING EN EUROPA ZONA 1.</t>
  </si>
  <si>
    <t>CON SU OPERADOR DISPONE ACTUALMENTE:</t>
  </si>
  <si>
    <t>OPERADOR</t>
  </si>
  <si>
    <t>MOVISTAR</t>
  </si>
  <si>
    <t>VODAFONE</t>
  </si>
  <si>
    <t>JAZZTEL</t>
  </si>
  <si>
    <t>YOIGO</t>
  </si>
  <si>
    <t>OTRO</t>
  </si>
  <si>
    <t>LINEA PRINCIPAL</t>
  </si>
  <si>
    <t>COSTE MENSUAL SIN IVA</t>
  </si>
  <si>
    <t>COSTE MENSUAL CON IVA</t>
  </si>
  <si>
    <t>OFERTA COMERCIAL PERSONALIZADA PARA:</t>
  </si>
  <si>
    <t>ORANGE TV CINE Y SERIES</t>
  </si>
  <si>
    <t>ORANGE TV FUTBOL</t>
  </si>
  <si>
    <t>LA LIGA SANTANDER + LA LIGA 123 + COPA DEL REY</t>
  </si>
  <si>
    <t>LOVE NEGOCIO TOTAL FIBRA 50MB/50MB</t>
  </si>
  <si>
    <t>LOVE NEGOCIO TOTAL ADSL</t>
  </si>
  <si>
    <t>LOVE NEGOCIO TOTAL FIBRA 300MB/300MB</t>
  </si>
  <si>
    <t>LOVE NEGOCIO TOTAL + FIBRA 300MB</t>
  </si>
  <si>
    <t>2ª LINEA LOVE NEGOCIO TOTAL Y TOTAL +</t>
  </si>
  <si>
    <t>LOVE NEGOCIO SIN LIMITES FIBRA 50MB/50MB</t>
  </si>
  <si>
    <t>LOVE NEGOCIO SIN LIMITES ADSL</t>
  </si>
  <si>
    <t>LOVE NEGOCIO SIN LIMITES FIBRA 300MB/300MB</t>
  </si>
  <si>
    <t>LOVE NEGOCIO ESENCIAL FIBRA 50MB/50MB</t>
  </si>
  <si>
    <t>LOVE NEGOCIO ESENCIAL ADSL</t>
  </si>
  <si>
    <t>LINEA ADICIONAL LOVE NEGOCIO ESENCIAL</t>
  </si>
  <si>
    <t>LINEA ADICIONAL LOVE NEGOCIO SIN LIMITES</t>
  </si>
  <si>
    <t>LINEA ADICIONAL LOVE NEGOCIO BASICO</t>
  </si>
  <si>
    <t>LINEA ADICIONAL LOVE NEGOCIO DATOS</t>
  </si>
  <si>
    <t>2GB DE INTERNET A MAXIMA VELOCIDAD, AMPLIABLE CON BONO INTERNET 5GB</t>
  </si>
  <si>
    <t>BONO INTERNET 5GB</t>
  </si>
  <si>
    <t xml:space="preserve">5GB ADICIONALES PARA LINEA ADICIONAL LOVE NEGOCIO DATOS, 4G EN TU NEGOCIO Y 4G EN TU OFICINA </t>
  </si>
  <si>
    <t>BEIN SPORTS</t>
  </si>
  <si>
    <t>CHAMPIONS + EUROPA LEAGUE + LIGAS EUROPEAS</t>
  </si>
  <si>
    <t>INTERNET MOVIL PRO 2GB</t>
  </si>
  <si>
    <t>INTERNET MOVIL PRO 8GB</t>
  </si>
  <si>
    <t>INTERNET MOVIL PRO 10GB</t>
  </si>
  <si>
    <t>2GB MENSUALES DE CONEXIÓN A INTERNET 4G.</t>
  </si>
  <si>
    <t>8GB MENSUALES DE CONEXIÓN A INTERNET 4G.</t>
  </si>
  <si>
    <t>10GB MENSUALES DE CONEXIÓN A INTERNET 4G.</t>
  </si>
  <si>
    <t>LOVE NEGOCIO ESENCIAL FIBRA 300MB/300MB</t>
  </si>
  <si>
    <t>LLAMADAS ILIMITADAS VOZ HD Y ACCESO AL BONO DE GB CONTRATADO, INCLUYENDO ROAMING EN EUROPA ZONA 1</t>
  </si>
  <si>
    <t>LLAMADAS ILIMITADAS VOZ HD Y  ACCESO AL BONO DE GB CONTRATADOS, INCLUYENDO ROAMING EN EUROPA ZONA 1.</t>
  </si>
  <si>
    <t>BALLENA PRO</t>
  </si>
  <si>
    <t>BALLENA PRO 100</t>
  </si>
  <si>
    <t>LLAMADAS ILIMITADAS VOZ HD + ACCESO AL SUPERBONO CONTRATADO + ROAMING EN EUROPA</t>
  </si>
  <si>
    <t>ORANGE TV BARES</t>
  </si>
  <si>
    <t>LINEA ADICIONAL LOVE NEGOCIO TOTAL + 3 LINEAS</t>
  </si>
  <si>
    <t>LOVE NEGOCIO TOTAL FIBRA 300MB/300MB NEBA</t>
  </si>
  <si>
    <t>LOVE NEGOCIO TOTAL + FIBRA 500MB</t>
  </si>
  <si>
    <t>LOVE NEGOCIO TOTAL FIBRA 500MB/500MB</t>
  </si>
  <si>
    <t>LOVE NEGOCIO TOTAL + ADSL</t>
  </si>
  <si>
    <t>LOVE NEGOCIO TOTAL + FIBRA 50MB</t>
  </si>
  <si>
    <t>INTERNET ILIMITADO ADSL MAXIMA VELOCIDAD + FIJO LLAMADAS ILIMITADAS A FIJOS Y 1000 MIN. A MOVILES +  LINEA MOVIL ILIMITADA VOZ HD Y 30GB DE INTERNET A COMPARTIR ENTRE TODAS LAS LINEAS DEL NEGOCIO, INCLUYENDO ROAMING EN EUROPA ZONA 1</t>
  </si>
  <si>
    <t>INTERNET ILIMITADO FIBRA OPTICA 50MB SIMETRICA+ FIJO LLAMADAS ILIMITADAS A FIJOS Y 1000 MIN. A MOVILES +  LINEA MOVIL ILIMITADA VOZ HD Y 30GB DE INTERNET A COMPARTIR ENTRE TODAS LAS LINEAS DEL NEGOCIO, INCLUYENDO ROAMING EN EUROPA ZONA 1</t>
  </si>
  <si>
    <t>INTERNET ILIMITADO FIBRA OPTICA 500MB + FIJO LLAMADAS ILIMITADAS A FIJOS Y 1000 MIN. A MOVILES + LINEA MOVIL ILIMITADA VOZ HD Y 30GB DE INTERNET A COMPARTIR ENTRE TODAS LAS LINEAS DEL NEGOCIO, INCLUYENDO ROAMING EN EUROPA ZONA 1.</t>
  </si>
  <si>
    <t>LOVE NEGOCIO TOTAL + FIBRA 300MB NEBA</t>
  </si>
  <si>
    <t>LOVE NEGOCIO SIN LIMITES FIBRA 500MB/500MB</t>
  </si>
  <si>
    <t>LOVE NEGOCIO SIN LIMITES FIBRA 300MB/300MB NEBA</t>
  </si>
  <si>
    <t>LOVE NEGOCIO ESENCIAL FIBRA 500MB/500MB</t>
  </si>
  <si>
    <t>LOVE NEGOCIO ESENCIAL FIBRA 300MB NEBA</t>
  </si>
  <si>
    <t>INTERNET ILIMITADO ADSL MAXIMA VELOCIDAD + FIJO LLAMADAS ILIMITADAS A FIJO Y 1000 MIN/MES A MOVILES + MOVIL LLAMADAS ILIMITADAS VOZ HD + SUPERBONO 30GB A COMPARTIR ENTRE TODAS LAS LINEAS + ROAMING EN EUROPA.</t>
  </si>
  <si>
    <t>INTERNET ILIMITADO FIBRA OPTICA 50MB + FIJO LLAMADAS ILIMITADAS A FIJO Y 1000 MIN/MES A MOVILES + MOVIL LLAMADAS ILIMITADAS VOZ HD + SUPERBONO 30GB A COMPARTIR ENTRE TODAS LAS LINEAS + ROAMING EN EUROPA.</t>
  </si>
  <si>
    <t>INTERNET ILIMITADO FIBRA OPTICA 300MB + FIJO LLAMADAS ILIMITADAS A FIJO Y 1000 MIN/MES A MOVILES + MOVIL LLAMADAS ILIMITADAS VOZ HD + SUPERBONO 30GB A COMPARTIR ENTRE TODAS LAS LINEAS + ROAMING EN EUROPA.</t>
  </si>
  <si>
    <t>INTERNET ILIMITADO FIBRA OPTICA 500MB + FIJO LLAMADAS ILIMITADAS A FIJO Y 1000 MIN/MES A MOVILES + MOVIL LLAMADAS ILIMITADAS VOZ HD + SUPERBONO 30GB A COMPARTIR ENTRE TODAS LAS LINEAS + ROAMING EN EUROPA.</t>
  </si>
  <si>
    <t>LINEA ADICIONAL FIBRA 300MB</t>
  </si>
  <si>
    <t>INTERNET ILIMITADO FIBRA OPTICA 300MB + FIJO LLAMADAS ILIMITADAS A FIJOS Y 1000 MIN. A MOVILES</t>
  </si>
  <si>
    <t>LINEA ADICIONAL FIBRA 500MB</t>
  </si>
  <si>
    <t>INTERNET ILIMITADO FIBRA OPTICA 500MB + FIJO LLAMADAS ILIMITADAS A FIJOS Y 1000 MIN. A MOVILES</t>
  </si>
  <si>
    <t>SOLO FIJO+ADSL</t>
  </si>
  <si>
    <t>INTERNET ILIMITADO ADSL MAXIMA VELOCIDAD + LLAMADAS ILIMITADAS A FIJOS Y 1000 MIN A MOVILES</t>
  </si>
  <si>
    <t>SOLO FIJO+ADSL INDIRECTO</t>
  </si>
  <si>
    <t>INTERNET ILIMITADO ADSL6MB + LLAMADAS ILIMITADAS A FIJOS Y 1000 MIN A MOVILES</t>
  </si>
  <si>
    <t>SOLO FIJO+FIBRA 50MB</t>
  </si>
  <si>
    <t>INTERNET ILIMITADO FIBRA OPTICA 50MB + LLAMADAS ILIMITADAS A FIJOS Y 1000 MIN A MOVILES</t>
  </si>
  <si>
    <t>SOLO FIJO+FIBRA 300MB</t>
  </si>
  <si>
    <t>INTERNET ILIMITADO FIBRA OPTICA 300MB + LLAMADAS ILIMITADAS A FIJOS Y 1000 MIN A MOVILES</t>
  </si>
  <si>
    <t>TERMINAL</t>
  </si>
  <si>
    <t>MODULO</t>
  </si>
  <si>
    <t>PAGO INICIAL</t>
  </si>
  <si>
    <t>CUOTAS</t>
  </si>
  <si>
    <t>Iphone 7 32GB 4G</t>
  </si>
  <si>
    <t>LOVE NEGOCIO TOTAL+</t>
  </si>
  <si>
    <t>LOVE NEGOCIO ESENCIAL</t>
  </si>
  <si>
    <t>LOVE NEGOCIO TOTAL</t>
  </si>
  <si>
    <t>Huawei Y5 II 4G</t>
  </si>
  <si>
    <t>iPad Air 2 32GB 4G</t>
  </si>
  <si>
    <t>ENTRADA PLUS PRO</t>
  </si>
  <si>
    <t>NORMAL PLUS PRO</t>
  </si>
  <si>
    <t>VALOR PLUS PRO</t>
  </si>
  <si>
    <t>PREMIUM PLUS PRO</t>
  </si>
  <si>
    <t>ENTRADA PRO</t>
  </si>
  <si>
    <t>NORMAL PRO</t>
  </si>
  <si>
    <t>VALOR PRO</t>
  </si>
  <si>
    <t>PREMIUM PRO</t>
  </si>
  <si>
    <r>
      <t xml:space="preserve">Modelo </t>
    </r>
    <r>
      <rPr>
        <sz val="10"/>
        <color indexed="12"/>
        <rFont val="Arial"/>
        <family val="2"/>
      </rPr>
      <t>(Novedades)</t>
    </r>
  </si>
  <si>
    <t>P. I.</t>
  </si>
  <si>
    <t>Alcatel 2004</t>
  </si>
  <si>
    <t>Alcatel 2008</t>
  </si>
  <si>
    <t>Alcatel 2051</t>
  </si>
  <si>
    <t>Alcatel Idol 4 VR 4G</t>
  </si>
  <si>
    <t>Alcatel One Touch Pixi 4 7.0 WiFi</t>
  </si>
  <si>
    <t>Alcatel OT POP 4+ 4G</t>
  </si>
  <si>
    <t>Alcatel OT-2045</t>
  </si>
  <si>
    <t>Alcatel Plus 10 4G</t>
  </si>
  <si>
    <t>BQ Aquaris E5S 16GB 4G</t>
  </si>
  <si>
    <t>BQ Aquaris U 4G</t>
  </si>
  <si>
    <t>BQ Aquaris X5 16GB 4G</t>
  </si>
  <si>
    <t>BQ Aquaris X5 Plus 16GB 4G</t>
  </si>
  <si>
    <t>Bundle Huawei P9 + Gafas VR</t>
  </si>
  <si>
    <t>HTC Desire 626 4G</t>
  </si>
  <si>
    <t>HTC Desire 825 4G</t>
  </si>
  <si>
    <t>Huawei Mate 9 4G</t>
  </si>
  <si>
    <t>Huawei Mediapad M2 10 4G</t>
  </si>
  <si>
    <t>Huawei Mediapad T1 10 4G</t>
  </si>
  <si>
    <t>Huawei Mediapad T1 8.0 Pro 4G</t>
  </si>
  <si>
    <t>Huawei Nova Plus 4G</t>
  </si>
  <si>
    <t>Huawei P8 Lite 4G</t>
  </si>
  <si>
    <t>Huawei P9 4G</t>
  </si>
  <si>
    <t>Huawei P9 Lite 4G</t>
  </si>
  <si>
    <t>Huawei P9 Plus 4G</t>
  </si>
  <si>
    <t>iPhone 5S 16GB 4G</t>
  </si>
  <si>
    <t>iPhone 6S 128GB 4G</t>
  </si>
  <si>
    <t>iPhone 6S 32GB 4G</t>
  </si>
  <si>
    <t>iPhone 6S Plus 128GB 4G</t>
  </si>
  <si>
    <t>iPhone 6S Plus 32GB 4G</t>
  </si>
  <si>
    <t>Iphone 7 128GB 4G</t>
  </si>
  <si>
    <t>Iphone 7 256GB 4G</t>
  </si>
  <si>
    <t>Iphone 7 Plus 128GB 4G</t>
  </si>
  <si>
    <t>Iphone 7 Plus 256GB 4G</t>
  </si>
  <si>
    <t>Iphone 7 Plus 32GB 4G</t>
  </si>
  <si>
    <t>iPhone SE 16GB 4G</t>
  </si>
  <si>
    <t>iPhone SE 64GB 4G</t>
  </si>
  <si>
    <t>Lenovo Moto G4 Play 4G</t>
  </si>
  <si>
    <t>Lenovo Moto Z Play 4G</t>
  </si>
  <si>
    <t>LG G5 SE 4G + Friends</t>
  </si>
  <si>
    <t>LG K10 4G</t>
  </si>
  <si>
    <t>LG K8 4G</t>
  </si>
  <si>
    <t>LG Television 32"</t>
  </si>
  <si>
    <t>LG Television 43"</t>
  </si>
  <si>
    <t>LG Television 49"</t>
  </si>
  <si>
    <t>LG Television 49" 4K</t>
  </si>
  <si>
    <t>LG Television 55"</t>
  </si>
  <si>
    <t>LG Television 55" 4K</t>
  </si>
  <si>
    <t>LG X Power 4G</t>
  </si>
  <si>
    <t>Orange Cardphone</t>
  </si>
  <si>
    <t>Orange Dive 71 4G</t>
  </si>
  <si>
    <t>Orange Neva 80 4G</t>
  </si>
  <si>
    <t>Orange Rise 31 3G</t>
  </si>
  <si>
    <t>Orange Rise 51 4G</t>
  </si>
  <si>
    <t>Samsung Galaxy A3 2016 4G</t>
  </si>
  <si>
    <t>Samsung Galaxy A5 2016 4G</t>
  </si>
  <si>
    <t>Samsung Galaxy J3 2016 4G</t>
  </si>
  <si>
    <t>Samsung Galaxy J5 2016 4G</t>
  </si>
  <si>
    <t>Samsung Galaxy S7 32GB 4G</t>
  </si>
  <si>
    <t>Samsung Galaxy S7 Edge 32GB 4G</t>
  </si>
  <si>
    <t>Samsung Galaxy Tab A 2016 10.1 4G</t>
  </si>
  <si>
    <t>Samsung Television 32"</t>
  </si>
  <si>
    <t>Samsung Television 40"</t>
  </si>
  <si>
    <t>Samsung Television 43"</t>
  </si>
  <si>
    <t>Samsung Television 48"</t>
  </si>
  <si>
    <t>Samsung Television 49"</t>
  </si>
  <si>
    <t>Samsung Television 50"</t>
  </si>
  <si>
    <t>Samsung Television 55"</t>
  </si>
  <si>
    <t>Sony PS4 1TB</t>
  </si>
  <si>
    <t>Sony PS4 500GB</t>
  </si>
  <si>
    <t>Sony PS4 Slim 500GB</t>
  </si>
  <si>
    <t>Sony PS4 Slim 1TB</t>
  </si>
  <si>
    <t>Sony Xperia E5 4G</t>
  </si>
  <si>
    <t>Sony Xperia X 4G</t>
  </si>
  <si>
    <t>Sony Xperia XA 4G</t>
  </si>
  <si>
    <t>Sony Xperia XZ 4G</t>
  </si>
  <si>
    <t>SPC Felicity</t>
  </si>
  <si>
    <t>LOVE NEGOCIO BASICO</t>
  </si>
  <si>
    <t>LOVE NEGOCIO TOTAL 200</t>
  </si>
  <si>
    <t>LOVE NEGOCIO TOTAL+ 200</t>
  </si>
  <si>
    <t>LOVE NEGOCIO SIN LIMITE</t>
  </si>
  <si>
    <t>ARDILLA PRO</t>
  </si>
  <si>
    <t>CUOTA</t>
  </si>
  <si>
    <t>TOTAL PAGO INICIAL</t>
  </si>
  <si>
    <t>TOTAL CUOTAS MENSUALES</t>
  </si>
  <si>
    <t>ORANGE TV FUTBOL, BEIN SPORT Y CINE Y SERIES</t>
  </si>
  <si>
    <t>TODO EL FUTBOL, CANALES TEMATICOS Y SERIES COMPLETAS</t>
  </si>
  <si>
    <t>APLICACIÓN OFFICE Y SOLUCIONES INFORMATICAS ATENDIDAS POR EXPERTO INFORMATICO</t>
  </si>
  <si>
    <t>TOTAL FACTURA MENSUAL</t>
  </si>
  <si>
    <t>Nº TELEFONO</t>
  </si>
  <si>
    <t>MODEM USB</t>
  </si>
  <si>
    <t>FIJO EN EL MOVIL</t>
  </si>
  <si>
    <t>TODAS LAS LLAMADAS DEL FIJO SE RECIBIRAN TAMBIEN EN EL MOVIL ASIGNADO</t>
  </si>
  <si>
    <t>INTERNET ILIMITADO FIBRA OPTICA 50MB SIMETRICA+ FIJO LLAMADAS ILIMITADAS A FIJOS Y 1000 MIN. A MOVILES +  LINEA MOVIL ILIMITADA VOZ HD Y 20GB DE INTERNET A COMPARTIR ENTRE TODAS LAS LINEAS DEL NEGOCIO, INCLUYENDO ROAMING EN EUROPA ZONA 1</t>
  </si>
  <si>
    <t>INTERNET ILIMITADO ADSL MAXIMA VELOCIDAD + FIJO LLAMADAS ILIMITADAS A FIJOS Y 1000 MIN. A MOVILES + LINEA MOVIL ILIMITADA VOZ HD Y 20GB DE INTERNET A COMPARTIR ENTRE TODAS LAS LINEAS DEL NEGOCIO, INCLUYENDO ROAMING EN EUROPA ZONA 1.</t>
  </si>
  <si>
    <t>INTERNET ILIMITADO FIBRA OPTICA 300MB SIMETRICA+ FIJO LLAMADAS ILIMITADAS A FIJOS Y 1000 MIN. A MOVILES + LINEA MOVIL ILIMITADA VOZ HD Y 20GB DE INTERNET A COMPARTIR ENTRE TODAS LAS LINEAS DEL NEGOCIO, INCLUYENDO ROAMING EN EUROPA ZONA 1.</t>
  </si>
  <si>
    <t>INTERNET ILIMITADO FIBRA OPTICA 500MB SIMETRICA+ FIJO LLAMADAS ILIMITADAS A FIJOS Y 1000 MIN. A MOVILES + LINEA MOVIL ILIMITADA VOZ HD Y 20GB DE INTERNET A COMPARTIR ENTRE TODAS LAS LINEAS DEL NEGOCIO, INCLUYENDO ROAMING EN EUROPA ZONA 1.</t>
  </si>
  <si>
    <t>INTERNET ILIMITADO FIBRA OPTICA 300MB SIMETRICA + FIJO LLAMADAS ILIMITADAS A FIJOS Y 1000 MIN. A MOVILES + LINEA MOVIL ILIMITADA VOZ HD Y 20GB DE INTERNET A COMPARTIR ENTRE TODAS LAS LINEAS DEL NEGOCIO, INCLUYENDO ROAMING EN EUROPA ZONA 1.</t>
  </si>
  <si>
    <t>LOVE NEGOCIO TOTAL + 3 LINEAS + TV ADSL</t>
  </si>
  <si>
    <t>LOVE NEGOCIO TOTAL + 3 LINEAS + TV FIBRA 50MB</t>
  </si>
  <si>
    <t>LOVE NEGOCIO TOTAL + 3 LINEAS + TV FIBRA 300MB</t>
  </si>
  <si>
    <t>LOVE NEGOCIO TOTAL + 3 LINEAS + TV FIBRA 500MB</t>
  </si>
  <si>
    <t>LOVE NEGOCIO TOTAL + 3 LINEAS + TV FIBRA 300MB NEBA</t>
  </si>
  <si>
    <t>2ª LINEA LOVE NEGOCIO TOTAL + 3 LINEAS + TV</t>
  </si>
  <si>
    <t>3ª LINEA LOVE NEGOCIO TOTAL + 3 LINEAS + TV</t>
  </si>
  <si>
    <t>OFFICE 365 ESSENTIALS Y TU EXPERTO ORANGE</t>
  </si>
  <si>
    <t>LINEA ADICIONAL TOTAL ILIMITADA</t>
  </si>
  <si>
    <t>LINEA ADICIONAL TOTAL 250 MIN</t>
  </si>
  <si>
    <t>250 MINUTOS DE LLAMADAS NACIONALES Y PARA UTILIZAR TAMBIEN EN ROAMING EN ZONA 1 Y ACCESO AL BONO DE GB CONTRATADO</t>
  </si>
  <si>
    <t>LINEA ADICIONAL FIBRA 300MB NEBA</t>
  </si>
  <si>
    <t>MI FIJO PRO ILIMITADA</t>
  </si>
  <si>
    <t>LLAMADAS A FIJOS NACIONALES ILIMITADAS</t>
  </si>
  <si>
    <t>4G EN TU NEGOCIO + MI FIJO PRO</t>
  </si>
  <si>
    <t>ORANGE TV CINE Y SERIES LOVE NEGOCIO ESENCIAL</t>
  </si>
  <si>
    <t>TDT Y CANALES TEMATICOS Y SERIES COMPLETAS</t>
  </si>
  <si>
    <t>OFERTA VALIDA HASTA</t>
  </si>
  <si>
    <t>IVA INCLUIDO</t>
  </si>
  <si>
    <t>P. PENAL.</t>
  </si>
  <si>
    <r>
      <t xml:space="preserve">PAGO PENALIZACION MEDIANTE ABONO EN FACTURA                                                                                                                                            </t>
    </r>
    <r>
      <rPr>
        <b/>
        <sz val="9"/>
        <color rgb="FF000000"/>
        <rFont val="Arial"/>
        <family val="2"/>
      </rPr>
      <t xml:space="preserve"> (INCLUYE PENALIZACIONES POR COMPROMISOS DE PERMANENCIA Y PAGOS PENDIENTES VENTA A PLAZOS)</t>
    </r>
  </si>
  <si>
    <t>OFERTA VIGENTE</t>
  </si>
  <si>
    <t>Samsung Galaxy A3 2017 4G</t>
  </si>
  <si>
    <t>Samsung Galaxy A5 2017 4G</t>
  </si>
  <si>
    <t>Samsung Galaxy J7 2016 4G</t>
  </si>
  <si>
    <t>iPad Pro 128 GB 4G</t>
  </si>
  <si>
    <t>Nokia 150</t>
  </si>
  <si>
    <t>Bundle Huawei P10 + Huawei Watch 2</t>
  </si>
  <si>
    <t>Huawei P10 4G</t>
  </si>
  <si>
    <t>Huawei P8 Lite 2017 4G</t>
  </si>
  <si>
    <t>Huawei Watch 2 4G</t>
  </si>
  <si>
    <t>LG K4 2017 4G</t>
  </si>
  <si>
    <t>Samsung Galaxy A5 2017 4G + Cardphone</t>
  </si>
  <si>
    <t>-</t>
  </si>
  <si>
    <t>TU NEGOCIO EN INTERNET (CREA TU WEB)</t>
  </si>
  <si>
    <t>TU NEGOCIO EN INTERNET (DISEÑAMOS TU WEB)</t>
  </si>
  <si>
    <t>SERVICIOS INCLUIDOS: EDITOR WEB, DOMINIO, HOSTING Y ESTADISTICAS.</t>
  </si>
  <si>
    <t>SERVICIOS INCLUIDOS: EDITOR WEB, DOMINIO, HOSTING, ESTADISTICAS Y SERVICIO PERSONALIZADO DE CREACION, MANTENIMIENTO Y CAMBIOS EN LA WEB</t>
  </si>
  <si>
    <t>TU NEGOCIO EN INTERNET (POSICIONAMIENTO WEB)</t>
  </si>
  <si>
    <t>SERVICIOS INCLUIDOS: EDITOR WEB, DOMINIO, HOSTING, ESTADISTICAS, ACCIONES SEO, ANALISIS PALABRAS CLAVE Y POSICIONAMIENTO EN BUSCADORES, ANALISIS DE LA COMPETENCIA E INTEGRACION DE LAS REDES SOCIALES.</t>
  </si>
  <si>
    <t>TODA LA LIGA (INCLUYENDO PARTIDAZO) + TODA LA LIGA SEGUNDA DIVISION + TODA LA COPA DEL REY + FUTBOL INTERNACIONAL (CHAMPIONS, EUROPA LEAGUE, LIGAS Y COPAS EUROPEAS Y SUDAMERICANA), RESUMENES, ENTREVISTAS, ETC (HASTA SEPTIEMBRE 2017)</t>
  </si>
  <si>
    <t>INTERNET ILIMITADO FIBRA OPTICA 50MB + FIJO LLAMADAS ILIMITADAS A FIJOS Y 1000 MIN. A MOVILES + LINEA MOVIL ILIMITADA VOZ HD Y 20GB DE INTERNET A COMPARTIR ENTRE TODAS LAS LINEAS DEL NEGOCIO, INCLUYENDO ROAMING EN EUROPA ZONA 1.</t>
  </si>
  <si>
    <t>INTERNET ILIMITADO FIBRA OPTICA 50MB + FIJO LLAMADAS ILIMITADAS A FIJOS Y 1000 MIN. A MOVILES + LINEA MOVIL ILIMITADA VOZ HD Y 30GB DE INTERNET A COMPARTIR ENTRE TODAS LAS LINEAS DEL NEGOCIO, INCLUYENDO ROAMING EN EUROPA ZONA 1.</t>
  </si>
  <si>
    <t>LOVE NEGOCIO TOTAL + 3 LINEAS + TV FIBRA 50MB NEBA</t>
  </si>
  <si>
    <t>LINEA ADICIONAL FIBRA 50MB NEBA</t>
  </si>
  <si>
    <t>LOVE NEGOCIO ESENCIAL FIBRA 50MB NEBA</t>
  </si>
  <si>
    <t>LOVE NEGOCIO SIN LIMITES FIBRA 50MB NEBA</t>
  </si>
  <si>
    <t>LOVE NEGOCIO TOTAL FIBRA 50MB NEBA</t>
  </si>
  <si>
    <t>LOVE NEGOCIO TOTAL + FIBRA 50MB NEBA</t>
  </si>
  <si>
    <t>DTO</t>
  </si>
  <si>
    <t>INTERNET ILIMITADO FIBRA OPTICA 300MB + FIJO LLAMADAS ILIMITADAS A FIJOS Y 1000 MIN. A MOVILES +  LINEA MOVIL ILIMITADA VOZ HD Y 10GB DE INTERNET,  (14GB SI SACA TERMINAL A PLAZOS) INCLUYENDO ROAMING EN EUROPA ZONA 1</t>
  </si>
  <si>
    <t>INTERNET ILIMITADO FIBRA OPTICA 50MB + FIJO LLAMADAS ILIMITADAS A FIJOS Y 1000 MIN. A MOVILES +  LINEA MOVIL ILIMITADA VOZ HD Y 10GB DE INTERNET (14GB SI SACA TERMINAL A PLAZOS) INCLUYENDO ROAMING EN EUROPA ZONA 1</t>
  </si>
  <si>
    <t>INTERNET ILIMITADO ADSL MAXIMA VELOCIDAD + FIJO LLAMADAS ILIMITADAS A FIJOS Y 1000 MIN. A MOVILES +  LINEA MOVIL ILIMITADA VOZ HD Y 10GB DE INTERNET (14GB SI SACA TERMINAL A PLAZOS) INCLUYENDO ROAMING EN EUROPA ZONA 1.</t>
  </si>
  <si>
    <t>INTERNET ILIMITADO FIBRA OPTICA 500MB + FIJO LLAMADAS ILIMITADAS A FIJOS Y 1000 MIN. A MOVILES +  LINEA MOVIL ILIMITADA VOZ HD Y 10GB DE INTERNET,  (14GB SI SACA TERMINAL A PLAZOS) INCLUYENDO ROAMING EN EUROPA ZONA 1</t>
  </si>
  <si>
    <t>INTERNET ILIMITADO FIBRA OPTICA 50MB + FIJO LLAMADAS ILIMITADAS A FIJOS Y 1000 MIN. A MOVILES +  LINEA MOVIL ILIMITADA VOZ HD Y 10GB DE INTERNET,  (14GB SI SACA TERMINAL A PLAZOS) INCLUYENDO ROAMING EN EUROPA ZONA 1</t>
  </si>
  <si>
    <t>INTERNET ILIMITADO FIBRA OPTICA 50MB + FIJO LLAMADAS ILIMITADAS A FIJOS Y 1000 MIN. A MOVILES +  LINEA MOVIL 200 MIN/MES VOZ HD Y 4GB DE INTERNET (5GB SI SACA TERMINAL A PLAZOS) INCLUYENDO ROAMING EN EUROPA ZONA 1</t>
  </si>
  <si>
    <t>INTERNET ILIMITADO ADSL MAXIMA VELOCIDAD + FIJO LLAMADAS ILIMITADAS A FIJOS Y 1000 MIN. A MOVILES +  LINEA MOVIL 200 MIN/MES VOZ HD Y 4GB DE INTERNET (5GB SI SACA TERMINAL A PLAZOS)  INCLUYENDO ROAMING EN EUROPA ZONA 1</t>
  </si>
  <si>
    <t>INTERNET ILIMITADO FIBRA OPTICA 300MB + FIJO LLAMADAS ILIMITADAS A FIJOS Y 1000 MIN. A MOVILES +  LINEA MOVIL 200 MIN/MES VOZ HD Y 4GB DE INTERNET (5GB SI SACA TERMINAL A PLAZOS)  INCLUYENDO ROAMING EN EUROPA ZONA 1</t>
  </si>
  <si>
    <t>INTERNET ILIMITADO FIBRA OPTICA 500MB + FIJO LLAMADAS ILIMITADAS A FIJOS Y 1000 MIN. A MOVILES +  LINEA MOVIL 200 MIN/MES VOZ HD Y 4GB DE INTERNET (5GB SI SACA TERMINAL A PLAZOS)  INCLUYENDO ROAMING EN EUROPA ZONA 1</t>
  </si>
  <si>
    <t>INTERNET ILIMITADO FIBRA OPTICA 50MB + FIJO LLAMADAS ILIMITADAS A FIJOS Y 1000 MIN. A MOVILES +  LINEA MOVIL 200 MIN/MES VOZ HD Y 4GB DE INTERNET (5GB SI SACA TERMINAL A PLAZOS)  INCLUYENDO ROAMING EN EUROPA ZONA 1</t>
  </si>
  <si>
    <t>200 MIN/MES VOZ HD Y 4GB DE INTERNET (5GB SI SACA TERMINAL A PLAZOS)  INCLUYENDO ROAMING EN EUROPA ZONA 1</t>
  </si>
  <si>
    <t>LINEA MOVIL ILIMITADA VOZ HD Y 10GB DE INTERNET (14GB SI SACA TERMINAL A PLAZOS)  INCLUYENDO ROAMING EN EUROPA ZONA 1</t>
  </si>
  <si>
    <t>LLAMADAS ILIMITADAS VOZ HD, 30GB DE INTERNET A COMPARTIR ENTRE TODAS LAS LINEAS Y 300 MIN. LLAMADAS A FIJOS INTERNACIONALES. MULTISIM Y ROAMING EUROPA ZONA 1 INCLUIDOS.</t>
  </si>
  <si>
    <t>incluida</t>
  </si>
  <si>
    <t>LINEA ADICIONAL GO NEGOCIO TOTAL+</t>
  </si>
  <si>
    <t>GO NEGOCIO TOTAL+</t>
  </si>
  <si>
    <t>2ª LINEA ADICIONAL GO NEGOCIO TOTAL+</t>
  </si>
  <si>
    <t>LLAMADAS ILIMITADAS VOZ HD, ACCESO AL BONO DE GB CONTRATADO  Y 300MIN A FIJOS INTERNACIONALES , INCLUYENDO MULTISIM Y ROAMING EN EUROPA ZONA 1</t>
  </si>
  <si>
    <t>GO NEGOCIO SIN LIMITES</t>
  </si>
  <si>
    <t>LLAMADAS ILIMITADAS VOZ HD, 10GB DE INTERNET (15GB SI CONTRATA MOVIL A PLAZOS) Y 300 MIN A FIJOS INTERNACIONALES, INCLUYENDO ROAMING EUROPA ZONA 1</t>
  </si>
  <si>
    <t>GO NEGOCIO ESENCIAL</t>
  </si>
  <si>
    <t>300 MIN EN LLAMADAS VOZ HD + 6GB DE INTERNET (8GB SI CONTRATA MOVIL A PLAZOS) + MULTISIM Y ROAMING EN EUROPA ZONA 1.</t>
  </si>
  <si>
    <t>GO NEGOCIO BASICO</t>
  </si>
  <si>
    <t>100 MIN EN LLAMADAS VOZ HD + 2GB DE INTERNET (2,5GB SI CONTRATA MOVIL A PLAZOS) + ROAMING EN EUROPA ZONA 1.</t>
  </si>
  <si>
    <t>BONO ADICIONAL DATOS 1GB</t>
  </si>
  <si>
    <t>1GB DE INTERNET ADICIONAL</t>
  </si>
  <si>
    <t>BONO ADICIONAL DATOS 5GB</t>
  </si>
  <si>
    <t>5GB DE INTERNET ADICIONAL</t>
  </si>
  <si>
    <t>OFERTAS VIGENTES MES DE ABRIL</t>
  </si>
  <si>
    <t>LINEA ADICIONAL GO NEGOCIO SIN LIMITES</t>
  </si>
  <si>
    <t>LINEA ADICIONAL GO NEGOCIO BASICO</t>
  </si>
  <si>
    <t>LINEA ADICIONAL MI FIJO PRO</t>
  </si>
  <si>
    <t>4G EN TU NEGOCIO+GO NEGOCIO TOTAL+</t>
  </si>
  <si>
    <t>4G EN TU NEGOCIO+GO NEGOCIO SIN LIMITES</t>
  </si>
  <si>
    <t>4G EN TU NEGOCIO+GO NEGOCIO ESENCIAL</t>
  </si>
  <si>
    <t>4G EN TU NEGOCIO+GO NEGOCIO BASICO</t>
  </si>
  <si>
    <t>35GB DE DESCARGA EN INTERNET MOVIL + 2 LINEAS MOVILES ILIMITADAS VOZ HD Y 30GB DE INTERNET A COMPARTIR ENTRE LAS LINEAS MOVILES + 300 MIN LLAMADAS A FIJOS INTERNACIONALES + MULTISIM Y ROAMING EN EUROPA ZONA 1</t>
  </si>
  <si>
    <t>35GB DE DESCARGA EN INTERNET MOVIL + LINEA MOVIL ILIMITADA VOZ HD Y 10GB DE INTERNET (15GB AL CONTRATAR TERMINAL A PLAZOS) + 300 MIN LLAMADAS A FIJOS INTERNACIONALES + MULTISIM Y ROAMING EN EUROPA ZONA 1</t>
  </si>
  <si>
    <t>35GB DE DESCARGA EN INTERNET MOVIL + LINEA MOVIL CON 300 MIN/MES VOZ HD Y 6GB DE INTERNET (8GB AL CONTRATAR TERMINAL A PLAZOS) + MULTISIM Y ROAMING EN EUROPA ZONA 1</t>
  </si>
  <si>
    <t>35GB DE DESCARGA EN INTERNET MOVIL + LINEA MOVIL CON 100 MIN/MES VOZ HD Y 2GB DE INTERNET (2,5GB AL CONTRATAR TERMINAL A PLAZOS)+ ROAMING EN EUROPA ZONA 1</t>
  </si>
  <si>
    <t>Alcatel A5 Led 4G</t>
  </si>
  <si>
    <t>Amazon Kindle Paperwhite</t>
  </si>
  <si>
    <t>Bundle LG G6 4G + LG K8 2017</t>
  </si>
  <si>
    <t>Huawei P10 Lite 4G</t>
  </si>
  <si>
    <t>Iphone SE 32GB 4G</t>
  </si>
  <si>
    <t>Iphone SE 128GB 4G</t>
  </si>
  <si>
    <t>Orange Gafas VR1</t>
  </si>
  <si>
    <t>Samsung Galaxy S8 4G</t>
  </si>
  <si>
    <t>Samsung Galaxy S8 Plus 4G</t>
  </si>
  <si>
    <t>Samsung Gear S3 Classic</t>
  </si>
  <si>
    <t>SPC Felicity 2017</t>
  </si>
  <si>
    <t>TERMINALES OFERTADOS</t>
  </si>
  <si>
    <t>FOTO</t>
  </si>
  <si>
    <t>S.O.</t>
  </si>
  <si>
    <t>PANTALLA</t>
  </si>
  <si>
    <t>CAMARA</t>
  </si>
  <si>
    <t>MEMORIA</t>
  </si>
  <si>
    <t>PROPIO</t>
  </si>
  <si>
    <t>2,4"</t>
  </si>
  <si>
    <t>2MP</t>
  </si>
  <si>
    <t>16MB</t>
  </si>
  <si>
    <t>ANDROID 6.0</t>
  </si>
  <si>
    <t>5,2"</t>
  </si>
  <si>
    <t>8MP</t>
  </si>
  <si>
    <t>16GB</t>
  </si>
  <si>
    <t>ANDROID 6.0.1</t>
  </si>
  <si>
    <t>13MP</t>
  </si>
  <si>
    <t>7"</t>
  </si>
  <si>
    <t>8GB</t>
  </si>
  <si>
    <t>5,5"</t>
  </si>
  <si>
    <t>1MB</t>
  </si>
  <si>
    <t>WINDOWS 10</t>
  </si>
  <si>
    <t>10"</t>
  </si>
  <si>
    <t>5MP</t>
  </si>
  <si>
    <t>32GB</t>
  </si>
  <si>
    <t>6"</t>
  </si>
  <si>
    <t>ANDROID 5.1.1</t>
  </si>
  <si>
    <t>5"</t>
  </si>
  <si>
    <t>16MP</t>
  </si>
  <si>
    <t>ANDROID 7.1.1</t>
  </si>
  <si>
    <t>ANDROID 4.4.4</t>
  </si>
  <si>
    <t>ANDROID 7.0</t>
  </si>
  <si>
    <t>5,9"</t>
  </si>
  <si>
    <t>DUAL 20MP+12MP</t>
  </si>
  <si>
    <t>64GB</t>
  </si>
  <si>
    <t>ANDROID 4.4</t>
  </si>
  <si>
    <t>9,6"</t>
  </si>
  <si>
    <t>8"</t>
  </si>
  <si>
    <t>ANDROID 5.0.2</t>
  </si>
  <si>
    <t>5,1"</t>
  </si>
  <si>
    <t>12MP</t>
  </si>
  <si>
    <t>ANDROID 5.1</t>
  </si>
  <si>
    <t>ANDROID WEAR 2</t>
  </si>
  <si>
    <t>1,2"</t>
  </si>
  <si>
    <t>4GB</t>
  </si>
  <si>
    <t>iOS 10</t>
  </si>
  <si>
    <t>9,7"</t>
  </si>
  <si>
    <t>128GB</t>
  </si>
  <si>
    <t>4"</t>
  </si>
  <si>
    <t>iOS 7</t>
  </si>
  <si>
    <t>iOS 9</t>
  </si>
  <si>
    <t>256GB</t>
  </si>
  <si>
    <t>4,7"</t>
  </si>
  <si>
    <t>5,3"</t>
  </si>
  <si>
    <t>DOBLE 16MP/8MP</t>
  </si>
  <si>
    <t>32"</t>
  </si>
  <si>
    <t>43"</t>
  </si>
  <si>
    <t>49"</t>
  </si>
  <si>
    <t>55"</t>
  </si>
  <si>
    <t>SI</t>
  </si>
  <si>
    <t>?</t>
  </si>
  <si>
    <t>3MP</t>
  </si>
  <si>
    <t>5,8"</t>
  </si>
  <si>
    <t>6,2"</t>
  </si>
  <si>
    <t>ANDROID 5.0</t>
  </si>
  <si>
    <t>1,3"</t>
  </si>
  <si>
    <t>40"</t>
  </si>
  <si>
    <t>48"</t>
  </si>
  <si>
    <t>50"</t>
  </si>
  <si>
    <t>23MP</t>
  </si>
  <si>
    <t>TAMAÑO</t>
  </si>
  <si>
    <t>Amazon Kindle PaperWhite</t>
  </si>
  <si>
    <t>Bundle Sony Xperia XA1 + Auriculares</t>
  </si>
  <si>
    <t>Chromecast</t>
  </si>
  <si>
    <t>iPad 32GB</t>
  </si>
  <si>
    <t>iPhone SE 128GB 4G</t>
  </si>
  <si>
    <t>iPhone SE 32GB 4G</t>
  </si>
  <si>
    <t>LG G6 4G</t>
  </si>
  <si>
    <t>LG K10 2017 4G</t>
  </si>
  <si>
    <t>LG K8 2017 4G</t>
  </si>
  <si>
    <t>Microsoft Xbox One 500GB</t>
  </si>
  <si>
    <t>Nintendo Switch HW + juego Zelda</t>
  </si>
  <si>
    <t>Orange gafas VR1</t>
  </si>
  <si>
    <t>ORANGE TV CINE Y SERIES + FUTBOL</t>
  </si>
  <si>
    <t>TDT Y CANALES TEMATICOS Y SERIES COMPLETAS + LA LIGA SANTANDER, LA LIGA 123 Y COPA DEL REY</t>
  </si>
  <si>
    <t>DESCUENTO DEL 20% DURANTE 6 MESES A PARTIR DE LA SEGUNDA FACTURA, DURANTE LOS CUALES PAGARIA</t>
  </si>
  <si>
    <t>SAMSUNG GALAXY S8</t>
  </si>
  <si>
    <t>SU ASESOR PERSONAL:                                   JOSE LUIS PARRA                                 630.836.774                                   consultor24@multivoz.es</t>
  </si>
  <si>
    <t xml:space="preserve">angel fernandez </t>
  </si>
  <si>
    <t>ferreteria ferco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</si>
</sst>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-* #,##0\ _€_-;\-* #,##0\ _€_-;_-* &quot;-&quot;??\ _€_-;_-@_-"/>
    <numFmt numFmtId="165" formatCode="#,##0\ &quot;€&quot;"/>
  </numFmts>
  <fonts count="60">
    <font>
      <sz val="11"/>
      <name val="Calibri"/>
    </font>
    <font>
      <b/>
      <sz val="14"/>
      <color rgb="FF000000"/>
      <name val="Calibri"/>
      <family val="2"/>
    </font>
    <font>
      <sz val="14"/>
      <color rgb="FF000000"/>
      <name val="Arial"/>
      <family val="2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sz val="8"/>
      <color rgb="FF000000"/>
      <name val="Calibri"/>
      <family val="2"/>
    </font>
    <font>
      <sz val="10"/>
      <color rgb="FF000000"/>
      <name val="Arial"/>
      <family val="2"/>
    </font>
    <font>
      <sz val="10"/>
      <color rgb="FF000000"/>
      <name val="Calibri"/>
      <family val="2"/>
    </font>
    <font>
      <sz val="11"/>
      <color rgb="FF000000"/>
      <name val="Arial"/>
      <family val="2"/>
    </font>
    <font>
      <b/>
      <sz val="10"/>
      <color rgb="FF000000"/>
      <name val="Arial"/>
      <family val="2"/>
    </font>
    <font>
      <b/>
      <sz val="12"/>
      <color rgb="FF000000"/>
      <name val="Calibri"/>
      <family val="2"/>
    </font>
    <font>
      <sz val="12"/>
      <color rgb="FF000000"/>
      <name val="Arial"/>
      <family val="2"/>
    </font>
    <font>
      <b/>
      <sz val="12"/>
      <color rgb="FF000000"/>
      <name val="Arial"/>
      <family val="2"/>
    </font>
    <font>
      <sz val="7"/>
      <color rgb="FF000000"/>
      <name val="Calibri"/>
      <family val="2"/>
    </font>
    <font>
      <b/>
      <sz val="11"/>
      <color rgb="FF000000"/>
      <name val="Arial"/>
      <family val="2"/>
    </font>
    <font>
      <b/>
      <sz val="14"/>
      <color rgb="FF000000"/>
      <name val="Arial"/>
      <family val="2"/>
    </font>
    <font>
      <b/>
      <sz val="9"/>
      <color rgb="FF000000"/>
      <name val="Calibri"/>
      <family val="2"/>
    </font>
    <font>
      <sz val="12"/>
      <color rgb="FF000000"/>
      <name val="Calibri"/>
      <family val="2"/>
    </font>
    <font>
      <sz val="16"/>
      <color rgb="FFE36B09"/>
      <name val="Calibri"/>
      <family val="2"/>
    </font>
    <font>
      <b/>
      <sz val="16"/>
      <color rgb="FF000000"/>
      <name val="Calibri"/>
      <family val="2"/>
    </font>
    <font>
      <b/>
      <sz val="10"/>
      <color rgb="FF000000"/>
      <name val="Calibri"/>
      <family val="2"/>
    </font>
    <font>
      <b/>
      <sz val="10"/>
      <name val="Arial"/>
      <family val="2"/>
    </font>
    <font>
      <sz val="11"/>
      <name val="Calibri"/>
      <family val="2"/>
    </font>
    <font>
      <sz val="10"/>
      <name val="Arial"/>
      <family val="2"/>
    </font>
    <font>
      <sz val="10"/>
      <color rgb="FF0000FF"/>
      <name val="Arial"/>
      <family val="2"/>
    </font>
    <font>
      <b/>
      <sz val="12"/>
      <name val="Helvetica"/>
      <family val="2"/>
    </font>
    <font>
      <b/>
      <sz val="9"/>
      <name val="Arial"/>
      <family val="2"/>
    </font>
    <font>
      <sz val="11"/>
      <color rgb="FF000000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9"/>
      <color rgb="FF000000"/>
      <name val="Arial"/>
      <family val="2"/>
    </font>
    <font>
      <b/>
      <sz val="11"/>
      <color theme="1"/>
      <name val="Calibri"/>
      <family val="2"/>
      <scheme val="minor"/>
    </font>
    <font>
      <b/>
      <sz val="8"/>
      <color rgb="FF000000"/>
      <name val="Arial"/>
      <family val="2"/>
    </font>
    <font>
      <sz val="10"/>
      <name val="Arial"/>
      <family val="2"/>
    </font>
    <font>
      <sz val="11"/>
      <color indexed="8"/>
      <name val="Calibri"/>
      <family val="2"/>
    </font>
    <font>
      <sz val="11"/>
      <color indexed="9"/>
      <name val="Calibri"/>
      <family val="2"/>
    </font>
    <font>
      <sz val="11"/>
      <color indexed="17"/>
      <name val="Calibri"/>
      <family val="2"/>
    </font>
    <font>
      <b/>
      <sz val="11"/>
      <color indexed="52"/>
      <name val="Calibri"/>
      <family val="2"/>
    </font>
    <font>
      <b/>
      <sz val="11"/>
      <color indexed="9"/>
      <name val="Calibri"/>
      <family val="2"/>
    </font>
    <font>
      <sz val="11"/>
      <color indexed="52"/>
      <name val="Calibri"/>
      <family val="2"/>
    </font>
    <font>
      <b/>
      <sz val="11"/>
      <color indexed="56"/>
      <name val="Calibri"/>
      <family val="2"/>
    </font>
    <font>
      <sz val="11"/>
      <color indexed="62"/>
      <name val="Calibri"/>
      <family val="2"/>
    </font>
    <font>
      <sz val="11"/>
      <color indexed="20"/>
      <name val="Calibri"/>
      <family val="2"/>
    </font>
    <font>
      <sz val="11"/>
      <color indexed="60"/>
      <name val="Calibri"/>
      <family val="2"/>
    </font>
    <font>
      <b/>
      <sz val="11"/>
      <color indexed="63"/>
      <name val="Calibri"/>
      <family val="2"/>
    </font>
    <font>
      <sz val="11"/>
      <color indexed="10"/>
      <name val="Calibri"/>
      <family val="2"/>
    </font>
    <font>
      <i/>
      <sz val="11"/>
      <color indexed="23"/>
      <name val="Calibri"/>
      <family val="2"/>
    </font>
    <font>
      <b/>
      <sz val="18"/>
      <color indexed="56"/>
      <name val="Cambria"/>
      <family val="2"/>
    </font>
    <font>
      <b/>
      <sz val="13"/>
      <color indexed="56"/>
      <name val="Calibri"/>
      <family val="2"/>
    </font>
    <font>
      <b/>
      <sz val="11"/>
      <color indexed="8"/>
      <name val="Calibri"/>
      <family val="2"/>
    </font>
    <font>
      <sz val="8"/>
      <name val="Calibri"/>
      <family val="2"/>
    </font>
    <font>
      <sz val="10"/>
      <name val="Arial"/>
    </font>
    <font>
      <b/>
      <sz val="16"/>
      <color theme="9" tint="-0.249977111117893"/>
      <name val="Arial"/>
      <family val="2"/>
    </font>
    <font>
      <sz val="16"/>
      <name val="Calibri"/>
      <family val="2"/>
    </font>
    <font>
      <b/>
      <sz val="11"/>
      <name val="Calibri"/>
      <family val="2"/>
    </font>
    <font>
      <sz val="11"/>
      <color theme="0"/>
      <name val="Calibri"/>
      <family val="2"/>
    </font>
    <font>
      <b/>
      <sz val="8"/>
      <name val="Calibri"/>
      <family val="2"/>
    </font>
    <font>
      <b/>
      <sz val="15"/>
      <color indexed="56"/>
      <name val="Calibri"/>
      <family val="2"/>
    </font>
    <font>
      <b/>
      <sz val="12"/>
      <color theme="1"/>
      <name val="Arial"/>
      <family val="2"/>
    </font>
    <font>
      <sz val="12"/>
      <color theme="1"/>
      <name val="Arial"/>
      <family val="2"/>
    </font>
  </fonts>
  <fills count="35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rgb="FFFABF8F"/>
        <bgColor indexed="64"/>
      </patternFill>
    </fill>
    <fill>
      <patternFill patternType="solid">
        <fgColor rgb="FFFDE9D9"/>
        <bgColor indexed="64"/>
      </patternFill>
    </fill>
    <fill>
      <patternFill patternType="solid">
        <fgColor rgb="FFFBD4B4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B9CCE4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39997558519241921"/>
        <bgColor indexed="64"/>
      </patternFill>
    </fill>
  </fills>
  <borders count="80">
    <border>
      <left/>
      <right/>
      <top/>
      <bottom/>
      <diagonal/>
    </border>
    <border>
      <left style="thick">
        <color rgb="FFE36B09"/>
      </left>
      <right style="thick">
        <color rgb="FFE36B09"/>
      </right>
      <top style="thick">
        <color rgb="FFE36B09"/>
      </top>
      <bottom/>
      <diagonal/>
    </border>
    <border>
      <left style="thick">
        <color rgb="FFE36B09"/>
      </left>
      <right/>
      <top style="thin">
        <color rgb="FFE36B09"/>
      </top>
      <bottom style="thin">
        <color rgb="FFE36B09"/>
      </bottom>
      <diagonal/>
    </border>
    <border>
      <left/>
      <right/>
      <top style="thin">
        <color rgb="FFE36B09"/>
      </top>
      <bottom style="thin">
        <color rgb="FFE36B09"/>
      </bottom>
      <diagonal/>
    </border>
    <border>
      <left/>
      <right style="thin">
        <color rgb="FFE36B09"/>
      </right>
      <top style="thin">
        <color rgb="FFE36B09"/>
      </top>
      <bottom style="thin">
        <color rgb="FFE36B09"/>
      </bottom>
      <diagonal/>
    </border>
    <border>
      <left style="thick">
        <color rgb="FFE36B09"/>
      </left>
      <right style="thick">
        <color rgb="FFE36B09"/>
      </right>
      <top/>
      <bottom/>
      <diagonal/>
    </border>
    <border>
      <left style="thick">
        <color rgb="FFE36B09"/>
      </left>
      <right style="thick">
        <color rgb="FFE36B09"/>
      </right>
      <top/>
      <bottom style="thick">
        <color rgb="FFE36B09"/>
      </bottom>
      <diagonal/>
    </border>
    <border>
      <left style="thin">
        <color rgb="FFE36B09"/>
      </left>
      <right style="thin">
        <color rgb="FFE36B09"/>
      </right>
      <top style="thin">
        <color rgb="FFE36B09"/>
      </top>
      <bottom style="thin">
        <color rgb="FFE36B09"/>
      </bottom>
      <diagonal/>
    </border>
    <border>
      <left style="medium">
        <color rgb="FFE36B09"/>
      </left>
      <right style="medium">
        <color rgb="FFE36B09"/>
      </right>
      <top style="medium">
        <color rgb="FFE36B09"/>
      </top>
      <bottom style="medium">
        <color rgb="FFE36B09"/>
      </bottom>
      <diagonal/>
    </border>
    <border>
      <left style="medium">
        <color rgb="FFE36B09"/>
      </left>
      <right/>
      <top style="medium">
        <color rgb="FFE36B09"/>
      </top>
      <bottom style="medium">
        <color rgb="FFE36B09"/>
      </bottom>
      <diagonal/>
    </border>
    <border>
      <left/>
      <right style="medium">
        <color rgb="FFE36B09"/>
      </right>
      <top style="medium">
        <color rgb="FFE36B09"/>
      </top>
      <bottom style="medium">
        <color rgb="FFE36B09"/>
      </bottom>
      <diagonal/>
    </border>
    <border>
      <left style="medium">
        <color rgb="FFE36B09"/>
      </left>
      <right style="medium">
        <color rgb="FFE36B09"/>
      </right>
      <top style="medium">
        <color rgb="FFE36B09"/>
      </top>
      <bottom/>
      <diagonal/>
    </border>
    <border>
      <left style="medium">
        <color rgb="FFE36B09"/>
      </left>
      <right/>
      <top style="medium">
        <color rgb="FFE36B09"/>
      </top>
      <bottom/>
      <diagonal/>
    </border>
    <border>
      <left/>
      <right style="medium">
        <color rgb="FFE36B09"/>
      </right>
      <top style="medium">
        <color rgb="FFE36B09"/>
      </top>
      <bottom/>
      <diagonal/>
    </border>
    <border>
      <left style="medium">
        <color rgb="FFE36B09"/>
      </left>
      <right style="medium">
        <color rgb="FFE36B09"/>
      </right>
      <top/>
      <bottom/>
      <diagonal/>
    </border>
    <border>
      <left style="medium">
        <color rgb="FFE36B09"/>
      </left>
      <right/>
      <top/>
      <bottom/>
      <diagonal/>
    </border>
    <border>
      <left/>
      <right style="medium">
        <color rgb="FFE36B09"/>
      </right>
      <top/>
      <bottom/>
      <diagonal/>
    </border>
    <border>
      <left style="medium">
        <color rgb="FFE36B09"/>
      </left>
      <right style="medium">
        <color rgb="FFE36B09"/>
      </right>
      <top/>
      <bottom style="medium">
        <color rgb="FFE36B09"/>
      </bottom>
      <diagonal/>
    </border>
    <border>
      <left style="medium">
        <color rgb="FFE36B09"/>
      </left>
      <right/>
      <top/>
      <bottom style="medium">
        <color rgb="FFE36B09"/>
      </bottom>
      <diagonal/>
    </border>
    <border>
      <left/>
      <right style="medium">
        <color rgb="FFE36B09"/>
      </right>
      <top/>
      <bottom style="medium">
        <color rgb="FFE36B09"/>
      </bottom>
      <diagonal/>
    </border>
    <border>
      <left style="medium">
        <color rgb="FFE36B09"/>
      </left>
      <right style="thin">
        <color rgb="FFE36B09"/>
      </right>
      <top/>
      <bottom style="thin">
        <color rgb="FFE36B09"/>
      </bottom>
      <diagonal/>
    </border>
    <border>
      <left/>
      <right style="medium">
        <color rgb="FFE36B09"/>
      </right>
      <top style="medium">
        <color rgb="FFE36B09"/>
      </top>
      <bottom style="thin">
        <color rgb="FFE36B09"/>
      </bottom>
      <diagonal/>
    </border>
    <border>
      <left style="medium">
        <color rgb="FFE36B09"/>
      </left>
      <right style="thin">
        <color rgb="FFE36B09"/>
      </right>
      <top style="thin">
        <color rgb="FFE36B09"/>
      </top>
      <bottom style="thin">
        <color rgb="FFE36B09"/>
      </bottom>
      <diagonal/>
    </border>
    <border>
      <left style="medium">
        <color indexed="64"/>
      </left>
      <right/>
      <top/>
      <bottom/>
      <diagonal/>
    </border>
    <border>
      <left style="double">
        <color rgb="FFE36B09"/>
      </left>
      <right style="double">
        <color rgb="FFE36B09"/>
      </right>
      <top style="double">
        <color rgb="FFE36B09"/>
      </top>
      <bottom style="medium">
        <color rgb="FFE36B09"/>
      </bottom>
      <diagonal/>
    </border>
    <border>
      <left style="double">
        <color rgb="FFE36B09"/>
      </left>
      <right/>
      <top style="double">
        <color rgb="FFE36B09"/>
      </top>
      <bottom/>
      <diagonal/>
    </border>
    <border>
      <left/>
      <right/>
      <top style="double">
        <color rgb="FFE36B09"/>
      </top>
      <bottom/>
      <diagonal/>
    </border>
    <border>
      <left/>
      <right style="double">
        <color rgb="FFE36B09"/>
      </right>
      <top style="double">
        <color rgb="FFE36B09"/>
      </top>
      <bottom/>
      <diagonal/>
    </border>
    <border>
      <left style="double">
        <color rgb="FFE36B09"/>
      </left>
      <right style="double">
        <color rgb="FFE36B09"/>
      </right>
      <top style="medium">
        <color rgb="FFE36B09"/>
      </top>
      <bottom style="medium">
        <color rgb="FFE36B09"/>
      </bottom>
      <diagonal/>
    </border>
    <border>
      <left/>
      <right/>
      <top/>
      <bottom style="thick">
        <color rgb="FFE36B09"/>
      </bottom>
      <diagonal/>
    </border>
    <border>
      <left/>
      <right/>
      <top style="thick">
        <color rgb="FFE36B09"/>
      </top>
      <bottom/>
      <diagonal/>
    </border>
    <border>
      <left style="thick">
        <color rgb="FFE36B09"/>
      </left>
      <right style="thick">
        <color rgb="FFE36B09"/>
      </right>
      <top style="thick">
        <color rgb="FFE36B09"/>
      </top>
      <bottom style="thick">
        <color rgb="FFE36B09"/>
      </bottom>
      <diagonal/>
    </border>
    <border>
      <left style="double">
        <color rgb="FFE36B09"/>
      </left>
      <right/>
      <top style="double">
        <color rgb="FFE36B09"/>
      </top>
      <bottom style="double">
        <color rgb="FFE36B09"/>
      </bottom>
      <diagonal/>
    </border>
    <border>
      <left/>
      <right/>
      <top style="double">
        <color rgb="FFE36B09"/>
      </top>
      <bottom style="double">
        <color rgb="FFE36B09"/>
      </bottom>
      <diagonal/>
    </border>
    <border>
      <left/>
      <right style="double">
        <color rgb="FFE36B09"/>
      </right>
      <top style="double">
        <color rgb="FFE36B09"/>
      </top>
      <bottom style="double">
        <color rgb="FFE36B09"/>
      </bottom>
      <diagonal/>
    </border>
    <border>
      <left style="thin">
        <color rgb="FFE36B09"/>
      </left>
      <right/>
      <top style="thin">
        <color rgb="FFE36B09"/>
      </top>
      <bottom style="thin">
        <color rgb="FFE36B09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rgb="FF7F7F7F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rgb="FFE36B09"/>
      </left>
      <right/>
      <top style="thick">
        <color rgb="FFE36B09"/>
      </top>
      <bottom style="thick">
        <color rgb="FFE36B09"/>
      </bottom>
      <diagonal/>
    </border>
    <border>
      <left/>
      <right/>
      <top style="thick">
        <color rgb="FFE36B09"/>
      </top>
      <bottom style="thick">
        <color rgb="FFE36B09"/>
      </bottom>
      <diagonal/>
    </border>
    <border>
      <left/>
      <right style="thick">
        <color rgb="FFE36B09"/>
      </right>
      <top style="thick">
        <color rgb="FFE36B09"/>
      </top>
      <bottom style="thick">
        <color rgb="FFE36B09"/>
      </bottom>
      <diagonal/>
    </border>
    <border>
      <left style="medium">
        <color rgb="FFE36B09"/>
      </left>
      <right style="thin">
        <color rgb="FFE36B09"/>
      </right>
      <top style="thin">
        <color rgb="FFE36B09"/>
      </top>
      <bottom style="medium">
        <color rgb="FFE36B09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9"/>
      </left>
      <right/>
      <top/>
      <bottom style="hair">
        <color indexed="55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hair">
        <color indexed="55"/>
      </top>
      <bottom style="hair">
        <color indexed="55"/>
      </bottom>
      <diagonal/>
    </border>
    <border>
      <left style="medium">
        <color indexed="64"/>
      </left>
      <right/>
      <top/>
      <bottom style="hair">
        <color indexed="55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theme="9" tint="-0.24994659260841701"/>
      </left>
      <right/>
      <top style="thin">
        <color theme="9" tint="-0.24994659260841701"/>
      </top>
      <bottom style="thin">
        <color theme="9" tint="-0.24994659260841701"/>
      </bottom>
      <diagonal/>
    </border>
    <border>
      <left/>
      <right/>
      <top style="thin">
        <color theme="9" tint="-0.24994659260841701"/>
      </top>
      <bottom style="thin">
        <color theme="9" tint="-0.24994659260841701"/>
      </bottom>
      <diagonal/>
    </border>
    <border>
      <left/>
      <right style="thin">
        <color theme="9" tint="-0.24994659260841701"/>
      </right>
      <top style="thin">
        <color theme="9" tint="-0.24994659260841701"/>
      </top>
      <bottom style="thin">
        <color theme="9" tint="-0.24994659260841701"/>
      </bottom>
      <diagonal/>
    </border>
    <border>
      <left style="medium">
        <color theme="9" tint="-0.24994659260841701"/>
      </left>
      <right style="medium">
        <color theme="9" tint="-0.24994659260841701"/>
      </right>
      <top style="medium">
        <color theme="9" tint="-0.24994659260841701"/>
      </top>
      <bottom/>
      <diagonal/>
    </border>
    <border>
      <left style="medium">
        <color theme="9" tint="-0.24994659260841701"/>
      </left>
      <right style="medium">
        <color theme="9" tint="-0.24994659260841701"/>
      </right>
      <top/>
      <bottom/>
      <diagonal/>
    </border>
    <border>
      <left style="medium">
        <color theme="9" tint="-0.24994659260841701"/>
      </left>
      <right style="medium">
        <color theme="9" tint="-0.24994659260841701"/>
      </right>
      <top/>
      <bottom style="medium">
        <color theme="9" tint="-0.24994659260841701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medium">
        <color theme="0" tint="-0.499984740745262"/>
      </left>
      <right style="medium">
        <color theme="0" tint="-0.499984740745262"/>
      </right>
      <top/>
      <bottom/>
      <diagonal/>
    </border>
    <border>
      <left style="medium">
        <color theme="0" tint="-0.499984740745262"/>
      </left>
      <right/>
      <top/>
      <bottom/>
      <diagonal/>
    </border>
    <border>
      <left style="medium">
        <color theme="9" tint="-0.24994659260841701"/>
      </left>
      <right/>
      <top style="medium">
        <color theme="9" tint="-0.24994659260841701"/>
      </top>
      <bottom style="medium">
        <color theme="9" tint="-0.24994659260841701"/>
      </bottom>
      <diagonal/>
    </border>
    <border>
      <left/>
      <right/>
      <top style="medium">
        <color theme="9" tint="-0.24994659260841701"/>
      </top>
      <bottom style="medium">
        <color theme="9" tint="-0.24994659260841701"/>
      </bottom>
      <diagonal/>
    </border>
    <border>
      <left/>
      <right style="medium">
        <color theme="9" tint="-0.24994659260841701"/>
      </right>
      <top style="medium">
        <color theme="9" tint="-0.24994659260841701"/>
      </top>
      <bottom style="medium">
        <color theme="9" tint="-0.24994659260841701"/>
      </bottom>
      <diagonal/>
    </border>
    <border>
      <left style="medium">
        <color theme="9" tint="-0.24994659260841701"/>
      </left>
      <right/>
      <top style="medium">
        <color theme="9" tint="-0.24994659260841701"/>
      </top>
      <bottom/>
      <diagonal/>
    </border>
    <border>
      <left/>
      <right/>
      <top style="medium">
        <color theme="9" tint="-0.24994659260841701"/>
      </top>
      <bottom/>
      <diagonal/>
    </border>
    <border>
      <left/>
      <right style="medium">
        <color theme="9" tint="-0.24994659260841701"/>
      </right>
      <top style="medium">
        <color theme="9" tint="-0.24994659260841701"/>
      </top>
      <bottom/>
      <diagonal/>
    </border>
    <border>
      <left style="medium">
        <color theme="9" tint="-0.24994659260841701"/>
      </left>
      <right/>
      <top/>
      <bottom/>
      <diagonal/>
    </border>
    <border>
      <left/>
      <right style="medium">
        <color theme="9" tint="-0.24994659260841701"/>
      </right>
      <top/>
      <bottom/>
      <diagonal/>
    </border>
    <border>
      <left style="medium">
        <color theme="9" tint="-0.24994659260841701"/>
      </left>
      <right/>
      <top/>
      <bottom style="medium">
        <color theme="9" tint="-0.24994659260841701"/>
      </bottom>
      <diagonal/>
    </border>
    <border>
      <left/>
      <right/>
      <top/>
      <bottom style="medium">
        <color theme="9" tint="-0.24994659260841701"/>
      </bottom>
      <diagonal/>
    </border>
    <border>
      <left/>
      <right style="medium">
        <color theme="9" tint="-0.24994659260841701"/>
      </right>
      <top/>
      <bottom style="medium">
        <color theme="9" tint="-0.24994659260841701"/>
      </bottom>
      <diagonal/>
    </border>
    <border>
      <left/>
      <right/>
      <top/>
      <bottom style="thick">
        <color indexed="62"/>
      </bottom>
      <diagonal/>
    </border>
  </borders>
  <cellStyleXfs count="56">
    <xf numFmtId="0" fontId="0" fillId="0" borderId="0">
      <alignment vertical="center"/>
    </xf>
    <xf numFmtId="44" fontId="27" fillId="0" borderId="0">
      <protection locked="0"/>
    </xf>
    <xf numFmtId="43" fontId="27" fillId="0" borderId="0">
      <protection locked="0"/>
    </xf>
    <xf numFmtId="0" fontId="23" fillId="0" borderId="0">
      <protection locked="0"/>
    </xf>
    <xf numFmtId="0" fontId="23" fillId="0" borderId="0">
      <protection locked="0"/>
    </xf>
    <xf numFmtId="0" fontId="28" fillId="0" borderId="0">
      <protection locked="0"/>
    </xf>
    <xf numFmtId="0" fontId="33" fillId="0" borderId="0"/>
    <xf numFmtId="0" fontId="33" fillId="0" borderId="0"/>
    <xf numFmtId="0" fontId="23" fillId="0" borderId="0"/>
    <xf numFmtId="0" fontId="34" fillId="10" borderId="0" applyNumberFormat="0" applyBorder="0" applyAlignment="0" applyProtection="0"/>
    <xf numFmtId="0" fontId="34" fillId="11" borderId="0" applyNumberFormat="0" applyBorder="0" applyAlignment="0" applyProtection="0"/>
    <xf numFmtId="0" fontId="34" fillId="12" borderId="0" applyNumberFormat="0" applyBorder="0" applyAlignment="0" applyProtection="0"/>
    <xf numFmtId="0" fontId="34" fillId="13" borderId="0" applyNumberFormat="0" applyBorder="0" applyAlignment="0" applyProtection="0"/>
    <xf numFmtId="0" fontId="34" fillId="14" borderId="0" applyNumberFormat="0" applyBorder="0" applyAlignment="0" applyProtection="0"/>
    <xf numFmtId="0" fontId="34" fillId="15" borderId="0" applyNumberFormat="0" applyBorder="0" applyAlignment="0" applyProtection="0"/>
    <xf numFmtId="0" fontId="34" fillId="16" borderId="0" applyNumberFormat="0" applyBorder="0" applyAlignment="0" applyProtection="0"/>
    <xf numFmtId="0" fontId="34" fillId="17" borderId="0" applyNumberFormat="0" applyBorder="0" applyAlignment="0" applyProtection="0"/>
    <xf numFmtId="0" fontId="34" fillId="18" borderId="0" applyNumberFormat="0" applyBorder="0" applyAlignment="0" applyProtection="0"/>
    <xf numFmtId="0" fontId="34" fillId="13" borderId="0" applyNumberFormat="0" applyBorder="0" applyAlignment="0" applyProtection="0"/>
    <xf numFmtId="0" fontId="34" fillId="16" borderId="0" applyNumberFormat="0" applyBorder="0" applyAlignment="0" applyProtection="0"/>
    <xf numFmtId="0" fontId="34" fillId="19" borderId="0" applyNumberFormat="0" applyBorder="0" applyAlignment="0" applyProtection="0"/>
    <xf numFmtId="0" fontId="35" fillId="20" borderId="0" applyNumberFormat="0" applyBorder="0" applyAlignment="0" applyProtection="0"/>
    <xf numFmtId="0" fontId="35" fillId="17" borderId="0" applyNumberFormat="0" applyBorder="0" applyAlignment="0" applyProtection="0"/>
    <xf numFmtId="0" fontId="35" fillId="18" borderId="0" applyNumberFormat="0" applyBorder="0" applyAlignment="0" applyProtection="0"/>
    <xf numFmtId="0" fontId="35" fillId="21" borderId="0" applyNumberFormat="0" applyBorder="0" applyAlignment="0" applyProtection="0"/>
    <xf numFmtId="0" fontId="35" fillId="22" borderId="0" applyNumberFormat="0" applyBorder="0" applyAlignment="0" applyProtection="0"/>
    <xf numFmtId="0" fontId="35" fillId="23" borderId="0" applyNumberFormat="0" applyBorder="0" applyAlignment="0" applyProtection="0"/>
    <xf numFmtId="0" fontId="36" fillId="12" borderId="0" applyNumberFormat="0" applyBorder="0" applyAlignment="0" applyProtection="0"/>
    <xf numFmtId="0" fontId="37" fillId="24" borderId="58" applyNumberFormat="0" applyAlignment="0" applyProtection="0"/>
    <xf numFmtId="0" fontId="38" fillId="25" borderId="59" applyNumberFormat="0" applyAlignment="0" applyProtection="0"/>
    <xf numFmtId="0" fontId="39" fillId="0" borderId="60" applyNumberFormat="0" applyFill="0" applyAlignment="0" applyProtection="0"/>
    <xf numFmtId="0" fontId="40" fillId="0" borderId="0" applyNumberFormat="0" applyFill="0" applyBorder="0" applyAlignment="0" applyProtection="0"/>
    <xf numFmtId="0" fontId="35" fillId="26" borderId="0" applyNumberFormat="0" applyBorder="0" applyAlignment="0" applyProtection="0"/>
    <xf numFmtId="0" fontId="35" fillId="27" borderId="0" applyNumberFormat="0" applyBorder="0" applyAlignment="0" applyProtection="0"/>
    <xf numFmtId="0" fontId="35" fillId="28" borderId="0" applyNumberFormat="0" applyBorder="0" applyAlignment="0" applyProtection="0"/>
    <xf numFmtId="0" fontId="35" fillId="21" borderId="0" applyNumberFormat="0" applyBorder="0" applyAlignment="0" applyProtection="0"/>
    <xf numFmtId="0" fontId="35" fillId="22" borderId="0" applyNumberFormat="0" applyBorder="0" applyAlignment="0" applyProtection="0"/>
    <xf numFmtId="0" fontId="35" fillId="29" borderId="0" applyNumberFormat="0" applyBorder="0" applyAlignment="0" applyProtection="0"/>
    <xf numFmtId="0" fontId="41" fillId="15" borderId="58" applyNumberFormat="0" applyAlignment="0" applyProtection="0"/>
    <xf numFmtId="0" fontId="42" fillId="11" borderId="0" applyNumberFormat="0" applyBorder="0" applyAlignment="0" applyProtection="0"/>
    <xf numFmtId="43" fontId="33" fillId="0" borderId="0" applyFont="0" applyFill="0" applyBorder="0" applyAlignment="0" applyProtection="0"/>
    <xf numFmtId="0" fontId="43" fillId="30" borderId="0" applyNumberFormat="0" applyBorder="0" applyAlignment="0" applyProtection="0"/>
    <xf numFmtId="0" fontId="23" fillId="0" borderId="0"/>
    <xf numFmtId="0" fontId="33" fillId="31" borderId="61" applyNumberFormat="0" applyFont="0" applyAlignment="0" applyProtection="0"/>
    <xf numFmtId="0" fontId="44" fillId="24" borderId="62" applyNumberFormat="0" applyAlignment="0" applyProtection="0"/>
    <xf numFmtId="0" fontId="45" fillId="0" borderId="0" applyNumberFormat="0" applyFill="0" applyBorder="0" applyAlignment="0" applyProtection="0"/>
    <xf numFmtId="0" fontId="46" fillId="0" borderId="0" applyNumberFormat="0" applyFill="0" applyBorder="0" applyAlignment="0" applyProtection="0"/>
    <xf numFmtId="0" fontId="47" fillId="0" borderId="0" applyNumberFormat="0" applyFill="0" applyBorder="0" applyAlignment="0" applyProtection="0"/>
    <xf numFmtId="0" fontId="48" fillId="0" borderId="63" applyNumberFormat="0" applyFill="0" applyAlignment="0" applyProtection="0"/>
    <xf numFmtId="0" fontId="40" fillId="0" borderId="64" applyNumberFormat="0" applyFill="0" applyAlignment="0" applyProtection="0"/>
    <xf numFmtId="0" fontId="49" fillId="0" borderId="65" applyNumberFormat="0" applyFill="0" applyAlignment="0" applyProtection="0"/>
    <xf numFmtId="0" fontId="51" fillId="0" borderId="0"/>
    <xf numFmtId="0" fontId="51" fillId="0" borderId="0"/>
    <xf numFmtId="43" fontId="51" fillId="0" borderId="0" applyFont="0" applyFill="0" applyBorder="0" applyAlignment="0" applyProtection="0"/>
    <xf numFmtId="0" fontId="51" fillId="31" borderId="61" applyNumberFormat="0" applyFont="0" applyAlignment="0" applyProtection="0"/>
    <xf numFmtId="0" fontId="57" fillId="0" borderId="79" applyNumberFormat="0" applyFill="0" applyAlignment="0" applyProtection="0"/>
  </cellStyleXfs>
  <cellXfs count="292">
    <xf numFmtId="0" fontId="0" fillId="0" borderId="0" xfId="0">
      <alignment vertical="center"/>
    </xf>
    <xf numFmtId="0" fontId="1" fillId="0" borderId="0" xfId="0" applyFont="1" applyAlignment="1"/>
    <xf numFmtId="0" fontId="2" fillId="2" borderId="0" xfId="0" applyFont="1" applyFill="1" applyBorder="1" applyAlignment="1">
      <alignment horizontal="center"/>
    </xf>
    <xf numFmtId="0" fontId="3" fillId="3" borderId="1" xfId="0" applyFont="1" applyFill="1" applyBorder="1" applyAlignment="1"/>
    <xf numFmtId="0" fontId="2" fillId="2" borderId="0" xfId="0" applyFont="1" applyFill="1" applyBorder="1" applyAlignment="1"/>
    <xf numFmtId="44" fontId="2" fillId="2" borderId="0" xfId="1" applyFont="1" applyFill="1" applyBorder="1" applyAlignment="1" applyProtection="1"/>
    <xf numFmtId="0" fontId="3" fillId="3" borderId="5" xfId="0" applyFont="1" applyFill="1" applyBorder="1" applyAlignment="1"/>
    <xf numFmtId="0" fontId="3" fillId="3" borderId="6" xfId="0" applyFont="1" applyFill="1" applyBorder="1" applyAlignment="1"/>
    <xf numFmtId="14" fontId="3" fillId="4" borderId="4" xfId="0" applyNumberFormat="1" applyFont="1" applyFill="1" applyBorder="1" applyAlignment="1"/>
    <xf numFmtId="14" fontId="3" fillId="3" borderId="7" xfId="0" applyNumberFormat="1" applyFont="1" applyFill="1" applyBorder="1" applyAlignment="1">
      <alignment horizontal="left"/>
    </xf>
    <xf numFmtId="3" fontId="4" fillId="4" borderId="7" xfId="0" applyNumberFormat="1" applyFont="1" applyFill="1" applyBorder="1" applyAlignment="1">
      <alignment horizontal="center"/>
    </xf>
    <xf numFmtId="0" fontId="5" fillId="2" borderId="0" xfId="0" applyFont="1" applyFill="1" applyBorder="1" applyAlignment="1">
      <alignment horizontal="right"/>
    </xf>
    <xf numFmtId="14" fontId="5" fillId="2" borderId="0" xfId="0" applyNumberFormat="1" applyFont="1" applyFill="1" applyBorder="1" applyAlignment="1"/>
    <xf numFmtId="14" fontId="3" fillId="2" borderId="0" xfId="0" applyNumberFormat="1" applyFont="1" applyFill="1" applyBorder="1" applyAlignment="1">
      <alignment horizontal="left"/>
    </xf>
    <xf numFmtId="3" fontId="4" fillId="2" borderId="0" xfId="0" applyNumberFormat="1" applyFont="1" applyFill="1" applyBorder="1" applyAlignment="1">
      <alignment horizontal="center"/>
    </xf>
    <xf numFmtId="0" fontId="3" fillId="3" borderId="8" xfId="0" applyFont="1" applyFill="1" applyBorder="1" applyAlignment="1">
      <alignment horizontal="center"/>
    </xf>
    <xf numFmtId="0" fontId="3" fillId="2" borderId="0" xfId="0" applyFont="1" applyFill="1" applyBorder="1" applyAlignment="1">
      <alignment horizontal="center"/>
    </xf>
    <xf numFmtId="0" fontId="4" fillId="3" borderId="11" xfId="0" applyFont="1" applyFill="1" applyBorder="1" applyAlignment="1">
      <alignment horizontal="center"/>
    </xf>
    <xf numFmtId="3" fontId="4" fillId="4" borderId="11" xfId="0" applyNumberFormat="1" applyFont="1" applyFill="1" applyBorder="1" applyAlignment="1">
      <alignment horizontal="center"/>
    </xf>
    <xf numFmtId="44" fontId="4" fillId="0" borderId="0" xfId="1" applyFont="1" applyBorder="1" applyAlignment="1" applyProtection="1"/>
    <xf numFmtId="164" fontId="7" fillId="0" borderId="8" xfId="2" applyNumberFormat="1" applyFont="1" applyBorder="1" applyAlignment="1" applyProtection="1">
      <alignment horizontal="center"/>
    </xf>
    <xf numFmtId="0" fontId="7" fillId="0" borderId="8" xfId="0" applyFont="1" applyBorder="1" applyAlignment="1"/>
    <xf numFmtId="0" fontId="6" fillId="0" borderId="8" xfId="0" applyFont="1" applyBorder="1" applyAlignment="1">
      <alignment horizontal="center"/>
    </xf>
    <xf numFmtId="0" fontId="6" fillId="0" borderId="8" xfId="0" applyFont="1" applyBorder="1" applyAlignment="1"/>
    <xf numFmtId="44" fontId="6" fillId="0" borderId="8" xfId="1" applyFont="1" applyBorder="1" applyAlignment="1" applyProtection="1"/>
    <xf numFmtId="44" fontId="4" fillId="0" borderId="0" xfId="1" applyFont="1" applyAlignment="1" applyProtection="1"/>
    <xf numFmtId="0" fontId="4" fillId="3" borderId="14" xfId="0" applyFont="1" applyFill="1" applyBorder="1" applyAlignment="1">
      <alignment horizontal="center"/>
    </xf>
    <xf numFmtId="0" fontId="4" fillId="0" borderId="14" xfId="0" applyFont="1" applyBorder="1" applyAlignment="1">
      <alignment horizontal="center"/>
    </xf>
    <xf numFmtId="164" fontId="7" fillId="4" borderId="8" xfId="2" applyNumberFormat="1" applyFont="1" applyFill="1" applyBorder="1" applyAlignment="1" applyProtection="1">
      <alignment horizontal="center"/>
    </xf>
    <xf numFmtId="0" fontId="7" fillId="4" borderId="8" xfId="0" applyFont="1" applyFill="1" applyBorder="1" applyAlignment="1"/>
    <xf numFmtId="0" fontId="6" fillId="4" borderId="8" xfId="0" applyFont="1" applyFill="1" applyBorder="1" applyAlignment="1">
      <alignment horizontal="center"/>
    </xf>
    <xf numFmtId="0" fontId="6" fillId="4" borderId="8" xfId="0" applyFont="1" applyFill="1" applyBorder="1" applyAlignment="1"/>
    <xf numFmtId="44" fontId="6" fillId="4" borderId="8" xfId="1" applyFont="1" applyFill="1" applyBorder="1" applyAlignment="1" applyProtection="1"/>
    <xf numFmtId="0" fontId="4" fillId="3" borderId="17" xfId="0" applyFont="1" applyFill="1" applyBorder="1" applyAlignment="1">
      <alignment horizontal="center"/>
    </xf>
    <xf numFmtId="3" fontId="4" fillId="4" borderId="17" xfId="0" applyNumberFormat="1" applyFont="1" applyFill="1" applyBorder="1" applyAlignment="1">
      <alignment horizontal="center"/>
    </xf>
    <xf numFmtId="0" fontId="4" fillId="3" borderId="20" xfId="0" applyFont="1" applyFill="1" applyBorder="1" applyAlignment="1">
      <alignment horizontal="center"/>
    </xf>
    <xf numFmtId="44" fontId="4" fillId="0" borderId="8" xfId="1" applyFont="1" applyBorder="1" applyAlignment="1" applyProtection="1">
      <alignment horizontal="right"/>
    </xf>
    <xf numFmtId="44" fontId="4" fillId="0" borderId="21" xfId="1" applyFont="1" applyBorder="1" applyAlignment="1" applyProtection="1">
      <alignment horizontal="right"/>
    </xf>
    <xf numFmtId="44" fontId="4" fillId="0" borderId="0" xfId="1" applyFont="1" applyBorder="1" applyAlignment="1" applyProtection="1">
      <alignment horizontal="right"/>
    </xf>
    <xf numFmtId="0" fontId="4" fillId="3" borderId="22" xfId="0" applyFont="1" applyFill="1" applyBorder="1" applyAlignment="1">
      <alignment horizontal="center"/>
    </xf>
    <xf numFmtId="164" fontId="4" fillId="0" borderId="0" xfId="2" applyNumberFormat="1" applyFont="1" applyBorder="1" applyAlignment="1" applyProtection="1"/>
    <xf numFmtId="0" fontId="8" fillId="0" borderId="0" xfId="0" applyFont="1" applyBorder="1" applyAlignment="1"/>
    <xf numFmtId="44" fontId="8" fillId="2" borderId="0" xfId="1" applyFont="1" applyFill="1" applyBorder="1" applyAlignment="1" applyProtection="1"/>
    <xf numFmtId="0" fontId="6" fillId="5" borderId="8" xfId="0" applyFont="1" applyFill="1" applyBorder="1" applyAlignment="1"/>
    <xf numFmtId="44" fontId="6" fillId="5" borderId="8" xfId="1" applyFont="1" applyFill="1" applyBorder="1" applyAlignment="1" applyProtection="1"/>
    <xf numFmtId="44" fontId="4" fillId="0" borderId="0" xfId="0" applyNumberFormat="1" applyFont="1" applyAlignment="1"/>
    <xf numFmtId="0" fontId="10" fillId="0" borderId="0" xfId="0" applyFont="1" applyAlignment="1">
      <alignment horizontal="right"/>
    </xf>
    <xf numFmtId="44" fontId="3" fillId="5" borderId="8" xfId="1" applyFont="1" applyFill="1" applyBorder="1" applyAlignment="1" applyProtection="1">
      <alignment horizontal="right"/>
    </xf>
    <xf numFmtId="44" fontId="3" fillId="5" borderId="8" xfId="1" applyFont="1" applyFill="1" applyBorder="1" applyAlignment="1" applyProtection="1"/>
    <xf numFmtId="44" fontId="4" fillId="2" borderId="0" xfId="1" applyFont="1" applyFill="1" applyBorder="1" applyAlignment="1" applyProtection="1"/>
    <xf numFmtId="0" fontId="11" fillId="2" borderId="23" xfId="0" applyFont="1" applyFill="1" applyBorder="1" applyAlignment="1"/>
    <xf numFmtId="44" fontId="12" fillId="2" borderId="0" xfId="1" applyFont="1" applyFill="1" applyBorder="1" applyAlignment="1" applyProtection="1"/>
    <xf numFmtId="0" fontId="3" fillId="0" borderId="0" xfId="0" applyFont="1" applyAlignment="1"/>
    <xf numFmtId="0" fontId="13" fillId="3" borderId="24" xfId="0" applyFont="1" applyFill="1" applyBorder="1" applyAlignment="1">
      <alignment horizontal="center" vertical="center" wrapText="1"/>
    </xf>
    <xf numFmtId="0" fontId="7" fillId="0" borderId="0" xfId="0" applyFont="1" applyBorder="1" applyAlignment="1">
      <alignment horizontal="left" vertical="center" wrapText="1"/>
    </xf>
    <xf numFmtId="44" fontId="2" fillId="2" borderId="0" xfId="1" applyFont="1" applyFill="1" applyBorder="1" applyAlignment="1" applyProtection="1"/>
    <xf numFmtId="0" fontId="13" fillId="3" borderId="28" xfId="0" applyFont="1" applyFill="1" applyBorder="1" applyAlignment="1">
      <alignment horizontal="center" vertical="center" wrapText="1"/>
    </xf>
    <xf numFmtId="0" fontId="14" fillId="3" borderId="8" xfId="0" applyFont="1" applyFill="1" applyBorder="1" applyAlignment="1">
      <alignment horizontal="center" vertical="center"/>
    </xf>
    <xf numFmtId="0" fontId="8" fillId="3" borderId="8" xfId="0" applyFont="1" applyFill="1" applyBorder="1">
      <alignment vertical="center"/>
    </xf>
    <xf numFmtId="44" fontId="15" fillId="3" borderId="1" xfId="1" applyFont="1" applyFill="1" applyBorder="1" applyAlignment="1" applyProtection="1">
      <alignment wrapText="1"/>
    </xf>
    <xf numFmtId="0" fontId="16" fillId="3" borderId="6" xfId="0" applyFont="1" applyFill="1" applyBorder="1" applyAlignment="1">
      <alignment horizontal="center"/>
    </xf>
    <xf numFmtId="0" fontId="16" fillId="0" borderId="30" xfId="0" applyFont="1" applyBorder="1" applyAlignment="1">
      <alignment horizontal="center" vertical="top"/>
    </xf>
    <xf numFmtId="44" fontId="15" fillId="3" borderId="31" xfId="1" applyFont="1" applyFill="1" applyBorder="1" applyAlignment="1" applyProtection="1">
      <alignment vertical="center"/>
    </xf>
    <xf numFmtId="0" fontId="7" fillId="0" borderId="0" xfId="0" applyFont="1" applyBorder="1" applyAlignment="1">
      <alignment horizontal="left" vertical="center" wrapText="1"/>
    </xf>
    <xf numFmtId="0" fontId="3" fillId="0" borderId="35" xfId="0" applyFont="1" applyBorder="1" applyAlignment="1"/>
    <xf numFmtId="0" fontId="17" fillId="0" borderId="3" xfId="0" applyFont="1" applyBorder="1" applyAlignment="1"/>
    <xf numFmtId="44" fontId="17" fillId="4" borderId="7" xfId="1" applyFont="1" applyFill="1" applyBorder="1" applyAlignment="1" applyProtection="1"/>
    <xf numFmtId="44" fontId="17" fillId="4" borderId="7" xfId="0" applyNumberFormat="1" applyFont="1" applyFill="1" applyBorder="1" applyAlignment="1">
      <alignment horizontal="right"/>
    </xf>
    <xf numFmtId="0" fontId="18" fillId="0" borderId="0" xfId="0" applyFont="1" applyAlignment="1"/>
    <xf numFmtId="44" fontId="19" fillId="0" borderId="31" xfId="1" applyFont="1" applyBorder="1" applyAlignment="1" applyProtection="1">
      <alignment vertical="center"/>
    </xf>
    <xf numFmtId="0" fontId="20" fillId="0" borderId="0" xfId="0" applyFont="1" applyAlignment="1"/>
    <xf numFmtId="0" fontId="20" fillId="0" borderId="0" xfId="0" applyFont="1" applyAlignment="1">
      <alignment horizontal="center"/>
    </xf>
    <xf numFmtId="0" fontId="4" fillId="0" borderId="36" xfId="0" applyFont="1" applyBorder="1" applyAlignment="1">
      <alignment vertical="center" wrapText="1"/>
    </xf>
    <xf numFmtId="0" fontId="21" fillId="6" borderId="38" xfId="3" applyFont="1" applyFill="1" applyBorder="1" applyAlignment="1" applyProtection="1">
      <alignment horizontal="center" vertical="center" wrapText="1"/>
    </xf>
    <xf numFmtId="0" fontId="4" fillId="0" borderId="39" xfId="0" applyFont="1" applyBorder="1" applyAlignment="1">
      <alignment horizontal="center"/>
    </xf>
    <xf numFmtId="0" fontId="4" fillId="0" borderId="40" xfId="0" applyFont="1" applyBorder="1" applyAlignment="1">
      <alignment horizontal="center"/>
    </xf>
    <xf numFmtId="0" fontId="4" fillId="0" borderId="0" xfId="0" applyFont="1">
      <alignment vertical="center"/>
    </xf>
    <xf numFmtId="0" fontId="22" fillId="2" borderId="0" xfId="0" applyFont="1" applyFill="1" applyAlignment="1">
      <alignment horizontal="left" vertical="center"/>
    </xf>
    <xf numFmtId="44" fontId="4" fillId="2" borderId="0" xfId="1" applyFont="1" applyFill="1" applyAlignment="1" applyProtection="1">
      <alignment horizontal="center" vertical="center"/>
    </xf>
    <xf numFmtId="44" fontId="4" fillId="0" borderId="0" xfId="1" applyFont="1" applyAlignment="1" applyProtection="1">
      <alignment vertical="center"/>
    </xf>
    <xf numFmtId="0" fontId="4" fillId="0" borderId="0" xfId="0" applyFont="1" applyAlignment="1">
      <alignment vertical="center" wrapText="1"/>
    </xf>
    <xf numFmtId="44" fontId="4" fillId="0" borderId="0" xfId="1" applyFont="1" applyAlignment="1" applyProtection="1">
      <alignment vertical="center" wrapText="1"/>
    </xf>
    <xf numFmtId="0" fontId="4" fillId="0" borderId="0" xfId="0" applyFont="1" applyAlignment="1">
      <alignment wrapText="1"/>
    </xf>
    <xf numFmtId="0" fontId="4" fillId="2" borderId="0" xfId="0" applyFont="1" applyFill="1" applyAlignment="1">
      <alignment horizontal="left" wrapText="1"/>
    </xf>
    <xf numFmtId="44" fontId="4" fillId="2" borderId="0" xfId="1" applyFont="1" applyFill="1" applyAlignment="1" applyProtection="1">
      <alignment horizontal="center" wrapText="1"/>
    </xf>
    <xf numFmtId="44" fontId="4" fillId="0" borderId="0" xfId="1" applyFont="1" applyAlignment="1" applyProtection="1">
      <alignment wrapText="1"/>
    </xf>
    <xf numFmtId="44" fontId="4" fillId="0" borderId="0" xfId="1" applyFont="1" applyAlignment="1" applyProtection="1">
      <alignment horizontal="right" wrapText="1"/>
    </xf>
    <xf numFmtId="0" fontId="12" fillId="0" borderId="0" xfId="0" applyFont="1" applyAlignment="1"/>
    <xf numFmtId="0" fontId="4" fillId="4" borderId="0" xfId="0" applyFont="1" applyFill="1" applyAlignment="1"/>
    <xf numFmtId="14" fontId="3" fillId="4" borderId="31" xfId="0" applyNumberFormat="1" applyFont="1" applyFill="1" applyBorder="1" applyAlignment="1"/>
    <xf numFmtId="14" fontId="3" fillId="3" borderId="31" xfId="0" applyNumberFormat="1" applyFont="1" applyFill="1" applyBorder="1" applyAlignment="1"/>
    <xf numFmtId="0" fontId="5" fillId="0" borderId="0" xfId="0" applyFont="1" applyAlignment="1">
      <alignment vertical="top"/>
    </xf>
    <xf numFmtId="14" fontId="5" fillId="0" borderId="0" xfId="0" applyNumberFormat="1" applyFont="1" applyAlignment="1">
      <alignment vertical="top"/>
    </xf>
    <xf numFmtId="0" fontId="3" fillId="0" borderId="0" xfId="0" applyFont="1" applyAlignment="1">
      <alignment vertical="top"/>
    </xf>
    <xf numFmtId="0" fontId="3" fillId="3" borderId="9" xfId="0" applyFont="1" applyFill="1" applyBorder="1" applyAlignment="1">
      <alignment horizontal="center"/>
    </xf>
    <xf numFmtId="0" fontId="3" fillId="3" borderId="9" xfId="0" applyFont="1" applyFill="1" applyBorder="1" applyAlignment="1">
      <alignment horizontal="center"/>
    </xf>
    <xf numFmtId="3" fontId="4" fillId="4" borderId="12" xfId="0" applyNumberFormat="1" applyFont="1" applyFill="1" applyBorder="1" applyAlignment="1">
      <alignment horizontal="center"/>
    </xf>
    <xf numFmtId="3" fontId="4" fillId="2" borderId="12" xfId="0" applyNumberFormat="1" applyFont="1" applyFill="1" applyBorder="1" applyAlignment="1">
      <alignment horizontal="center"/>
    </xf>
    <xf numFmtId="44" fontId="4" fillId="0" borderId="11" xfId="1" applyFont="1" applyBorder="1" applyAlignment="1" applyProtection="1">
      <alignment horizontal="right"/>
    </xf>
    <xf numFmtId="44" fontId="4" fillId="0" borderId="11" xfId="1" applyFont="1" applyBorder="1" applyAlignment="1" applyProtection="1"/>
    <xf numFmtId="0" fontId="4" fillId="0" borderId="15" xfId="0" applyFont="1" applyBorder="1" applyAlignment="1">
      <alignment horizontal="center"/>
    </xf>
    <xf numFmtId="0" fontId="3" fillId="4" borderId="15" xfId="0" applyFont="1" applyFill="1" applyBorder="1" applyAlignment="1">
      <alignment horizontal="center"/>
    </xf>
    <xf numFmtId="44" fontId="4" fillId="4" borderId="14" xfId="1" applyFont="1" applyFill="1" applyBorder="1" applyAlignment="1" applyProtection="1">
      <alignment horizontal="right"/>
    </xf>
    <xf numFmtId="44" fontId="4" fillId="4" borderId="14" xfId="1" applyFont="1" applyFill="1" applyBorder="1" applyAlignment="1" applyProtection="1"/>
    <xf numFmtId="3" fontId="4" fillId="2" borderId="15" xfId="0" applyNumberFormat="1" applyFont="1" applyFill="1" applyBorder="1" applyAlignment="1">
      <alignment horizontal="center"/>
    </xf>
    <xf numFmtId="44" fontId="4" fillId="0" borderId="17" xfId="1" applyFont="1" applyBorder="1" applyAlignment="1" applyProtection="1">
      <alignment horizontal="right"/>
    </xf>
    <xf numFmtId="44" fontId="4" fillId="0" borderId="14" xfId="1" applyFont="1" applyBorder="1" applyAlignment="1" applyProtection="1"/>
    <xf numFmtId="3" fontId="3" fillId="4" borderId="8" xfId="0" applyNumberFormat="1" applyFont="1" applyFill="1" applyBorder="1" applyAlignment="1">
      <alignment horizontal="center"/>
    </xf>
    <xf numFmtId="44" fontId="4" fillId="4" borderId="8" xfId="1" applyFont="1" applyFill="1" applyBorder="1" applyAlignment="1" applyProtection="1">
      <alignment horizontal="right"/>
    </xf>
    <xf numFmtId="44" fontId="4" fillId="4" borderId="21" xfId="1" applyFont="1" applyFill="1" applyBorder="1" applyAlignment="1" applyProtection="1"/>
    <xf numFmtId="3" fontId="4" fillId="4" borderId="18" xfId="0" applyNumberFormat="1" applyFont="1" applyFill="1" applyBorder="1" applyAlignment="1">
      <alignment horizontal="center"/>
    </xf>
    <xf numFmtId="3" fontId="3" fillId="4" borderId="18" xfId="0" applyNumberFormat="1" applyFont="1" applyFill="1" applyBorder="1" applyAlignment="1">
      <alignment horizontal="center"/>
    </xf>
    <xf numFmtId="0" fontId="4" fillId="3" borderId="44" xfId="0" applyFont="1" applyFill="1" applyBorder="1" applyAlignment="1">
      <alignment horizontal="center"/>
    </xf>
    <xf numFmtId="44" fontId="4" fillId="4" borderId="8" xfId="1" applyFont="1" applyFill="1" applyBorder="1" applyAlignment="1" applyProtection="1"/>
    <xf numFmtId="44" fontId="4" fillId="5" borderId="8" xfId="1" applyFont="1" applyFill="1" applyBorder="1" applyAlignment="1" applyProtection="1">
      <alignment horizontal="right"/>
    </xf>
    <xf numFmtId="44" fontId="4" fillId="5" borderId="8" xfId="1" applyFont="1" applyFill="1" applyBorder="1" applyAlignment="1" applyProtection="1"/>
    <xf numFmtId="0" fontId="4" fillId="0" borderId="0" xfId="0" applyFont="1" applyAlignment="1"/>
    <xf numFmtId="165" fontId="25" fillId="7" borderId="45" xfId="5" applyNumberFormat="1" applyFont="1" applyFill="1" applyBorder="1" applyAlignment="1" applyProtection="1">
      <alignment vertical="center"/>
    </xf>
    <xf numFmtId="0" fontId="21" fillId="8" borderId="46" xfId="3" applyFont="1" applyFill="1" applyBorder="1" applyAlignment="1" applyProtection="1">
      <alignment horizontal="center" vertical="center" wrapText="1"/>
    </xf>
    <xf numFmtId="0" fontId="25" fillId="7" borderId="45" xfId="5" applyFont="1" applyFill="1" applyBorder="1" applyAlignment="1" applyProtection="1">
      <alignment vertical="center"/>
    </xf>
    <xf numFmtId="0" fontId="9" fillId="8" borderId="0" xfId="0" applyFont="1" applyFill="1" applyAlignment="1">
      <alignment horizontal="center" vertical="center"/>
    </xf>
    <xf numFmtId="0" fontId="22" fillId="2" borderId="0" xfId="0" applyFont="1" applyFill="1" applyAlignment="1">
      <alignment horizontal="left"/>
    </xf>
    <xf numFmtId="0" fontId="25" fillId="7" borderId="47" xfId="5" applyFont="1" applyFill="1" applyBorder="1" applyAlignment="1" applyProtection="1">
      <alignment vertical="center"/>
    </xf>
    <xf numFmtId="0" fontId="4" fillId="2" borderId="0" xfId="0" applyFont="1" applyFill="1" applyAlignment="1">
      <alignment horizontal="left"/>
    </xf>
    <xf numFmtId="165" fontId="25" fillId="7" borderId="48" xfId="5" applyNumberFormat="1" applyFont="1" applyFill="1" applyBorder="1" applyAlignment="1" applyProtection="1">
      <alignment vertical="center"/>
    </xf>
    <xf numFmtId="165" fontId="25" fillId="7" borderId="47" xfId="5" applyNumberFormat="1" applyFont="1" applyFill="1" applyBorder="1" applyAlignment="1" applyProtection="1">
      <alignment vertical="center"/>
    </xf>
    <xf numFmtId="0" fontId="21" fillId="8" borderId="49" xfId="3" applyFont="1" applyFill="1" applyBorder="1" applyAlignment="1" applyProtection="1">
      <alignment horizontal="center" vertical="center" wrapText="1"/>
    </xf>
    <xf numFmtId="0" fontId="26" fillId="8" borderId="50" xfId="3" applyFont="1" applyFill="1" applyBorder="1" applyAlignment="1" applyProtection="1">
      <alignment horizontal="center" vertical="center" wrapText="1"/>
    </xf>
    <xf numFmtId="165" fontId="25" fillId="2" borderId="48" xfId="5" applyNumberFormat="1" applyFont="1" applyFill="1" applyBorder="1" applyAlignment="1" applyProtection="1">
      <alignment vertical="center"/>
    </xf>
    <xf numFmtId="0" fontId="4" fillId="0" borderId="40" xfId="0" applyFont="1" applyBorder="1" applyAlignment="1">
      <alignment horizontal="center" vertical="center" wrapText="1"/>
    </xf>
    <xf numFmtId="0" fontId="4" fillId="0" borderId="51" xfId="0" applyFont="1" applyBorder="1" applyAlignment="1">
      <alignment horizontal="center" vertical="center" wrapText="1"/>
    </xf>
    <xf numFmtId="3" fontId="0" fillId="9" borderId="55" xfId="0" applyNumberFormat="1" applyFill="1" applyBorder="1" applyAlignment="1">
      <alignment horizontal="center"/>
    </xf>
    <xf numFmtId="0" fontId="0" fillId="0" borderId="56" xfId="0" applyBorder="1" applyAlignment="1">
      <alignment horizontal="center"/>
    </xf>
    <xf numFmtId="3" fontId="0" fillId="9" borderId="57" xfId="0" applyNumberFormat="1" applyFill="1" applyBorder="1" applyAlignment="1">
      <alignment horizontal="center"/>
    </xf>
    <xf numFmtId="44" fontId="32" fillId="2" borderId="0" xfId="1" applyFont="1" applyFill="1" applyBorder="1" applyAlignment="1" applyProtection="1">
      <alignment horizontal="center" vertical="top"/>
    </xf>
    <xf numFmtId="0" fontId="6" fillId="3" borderId="15" xfId="0" applyFont="1" applyFill="1" applyBorder="1" applyAlignment="1">
      <alignment horizontal="center"/>
    </xf>
    <xf numFmtId="44" fontId="4" fillId="0" borderId="0" xfId="1" applyFont="1" applyAlignment="1" applyProtection="1">
      <alignment horizontal="center" wrapText="1"/>
    </xf>
    <xf numFmtId="0" fontId="9" fillId="5" borderId="8" xfId="0" applyFont="1" applyFill="1" applyBorder="1" applyAlignment="1">
      <alignment horizontal="center"/>
    </xf>
    <xf numFmtId="0" fontId="9" fillId="3" borderId="8" xfId="0" applyFont="1" applyFill="1" applyBorder="1" applyAlignment="1">
      <alignment horizontal="center"/>
    </xf>
    <xf numFmtId="164" fontId="7" fillId="9" borderId="8" xfId="2" applyNumberFormat="1" applyFont="1" applyFill="1" applyBorder="1" applyAlignment="1" applyProtection="1">
      <alignment horizontal="center"/>
    </xf>
    <xf numFmtId="0" fontId="7" fillId="9" borderId="8" xfId="0" applyFont="1" applyFill="1" applyBorder="1" applyAlignment="1"/>
    <xf numFmtId="0" fontId="6" fillId="9" borderId="8" xfId="0" applyFont="1" applyFill="1" applyBorder="1" applyAlignment="1">
      <alignment horizontal="center"/>
    </xf>
    <xf numFmtId="0" fontId="6" fillId="9" borderId="8" xfId="0" applyFont="1" applyFill="1" applyBorder="1" applyAlignment="1"/>
    <xf numFmtId="44" fontId="6" fillId="9" borderId="8" xfId="1" applyFont="1" applyFill="1" applyBorder="1" applyAlignment="1" applyProtection="1"/>
    <xf numFmtId="0" fontId="50" fillId="0" borderId="0" xfId="0" applyFont="1" applyAlignment="1">
      <alignment horizontal="center" vertical="center"/>
    </xf>
    <xf numFmtId="0" fontId="4" fillId="0" borderId="37" xfId="0" applyFont="1" applyBorder="1" applyAlignment="1">
      <alignment horizontal="center" vertical="center" wrapText="1"/>
    </xf>
    <xf numFmtId="0" fontId="4" fillId="0" borderId="36" xfId="0" applyFont="1" applyBorder="1" applyAlignment="1">
      <alignment horizontal="center" vertical="center" wrapText="1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0" fontId="7" fillId="32" borderId="8" xfId="0" applyFont="1" applyFill="1" applyBorder="1" applyAlignment="1"/>
    <xf numFmtId="0" fontId="0" fillId="0" borderId="0" xfId="0" applyAlignment="1">
      <alignment horizontal="center" vertical="center"/>
    </xf>
    <xf numFmtId="0" fontId="54" fillId="0" borderId="0" xfId="0" applyFont="1" applyAlignment="1">
      <alignment horizontal="center" vertical="center"/>
    </xf>
    <xf numFmtId="0" fontId="23" fillId="32" borderId="66" xfId="8" applyFont="1" applyFill="1" applyBorder="1" applyAlignment="1">
      <alignment horizontal="center" vertical="center"/>
    </xf>
    <xf numFmtId="0" fontId="23" fillId="33" borderId="66" xfId="8" applyFont="1" applyFill="1" applyBorder="1" applyAlignment="1">
      <alignment horizontal="center" vertical="center"/>
    </xf>
    <xf numFmtId="0" fontId="24" fillId="33" borderId="66" xfId="8" applyFont="1" applyFill="1" applyBorder="1" applyAlignment="1">
      <alignment horizontal="center" vertical="center"/>
    </xf>
    <xf numFmtId="0" fontId="24" fillId="32" borderId="66" xfId="8" applyFont="1" applyFill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55" fillId="0" borderId="0" xfId="0" applyFont="1" applyAlignment="1">
      <alignment horizontal="center" vertical="center"/>
    </xf>
    <xf numFmtId="0" fontId="56" fillId="0" borderId="0" xfId="0" applyFont="1" applyAlignment="1">
      <alignment horizontal="center" vertical="center"/>
    </xf>
    <xf numFmtId="0" fontId="23" fillId="32" borderId="66" xfId="8" applyFont="1" applyFill="1" applyBorder="1" applyAlignment="1">
      <alignment horizontal="center"/>
    </xf>
    <xf numFmtId="0" fontId="23" fillId="33" borderId="66" xfId="8" applyFont="1" applyFill="1" applyBorder="1" applyAlignment="1">
      <alignment horizontal="center"/>
    </xf>
    <xf numFmtId="0" fontId="24" fillId="32" borderId="66" xfId="8" applyFont="1" applyFill="1" applyBorder="1" applyAlignment="1">
      <alignment horizontal="center"/>
    </xf>
    <xf numFmtId="0" fontId="24" fillId="33" borderId="66" xfId="8" applyFont="1" applyFill="1" applyBorder="1" applyAlignment="1">
      <alignment horizontal="center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0" fontId="23" fillId="32" borderId="66" xfId="8" applyFont="1" applyFill="1" applyBorder="1" applyAlignment="1">
      <alignment horizontal="center"/>
    </xf>
    <xf numFmtId="0" fontId="23" fillId="33" borderId="66" xfId="8" applyFont="1" applyFill="1" applyBorder="1" applyAlignment="1">
      <alignment horizontal="center"/>
    </xf>
    <xf numFmtId="0" fontId="24" fillId="32" borderId="66" xfId="8" applyFont="1" applyFill="1" applyBorder="1" applyAlignment="1">
      <alignment horizontal="center"/>
    </xf>
    <xf numFmtId="0" fontId="24" fillId="33" borderId="66" xfId="8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0" fontId="20" fillId="0" borderId="0" xfId="0" applyFont="1" applyAlignment="1">
      <alignment horizontal="center"/>
    </xf>
    <xf numFmtId="0" fontId="14" fillId="2" borderId="0" xfId="0" applyFont="1" applyFill="1" applyBorder="1" applyAlignment="1">
      <alignment horizontal="center"/>
    </xf>
    <xf numFmtId="44" fontId="15" fillId="3" borderId="8" xfId="1" applyFont="1" applyFill="1" applyBorder="1" applyAlignment="1" applyProtection="1">
      <alignment horizontal="center" vertical="center"/>
    </xf>
    <xf numFmtId="0" fontId="3" fillId="4" borderId="2" xfId="0" applyFont="1" applyFill="1" applyBorder="1" applyAlignment="1">
      <alignment horizontal="center" wrapText="1"/>
    </xf>
    <xf numFmtId="0" fontId="3" fillId="4" borderId="3" xfId="0" applyFont="1" applyFill="1" applyBorder="1" applyAlignment="1">
      <alignment horizontal="center" wrapText="1"/>
    </xf>
    <xf numFmtId="0" fontId="3" fillId="4" borderId="4" xfId="0" applyFont="1" applyFill="1" applyBorder="1" applyAlignment="1">
      <alignment horizontal="center" wrapText="1"/>
    </xf>
    <xf numFmtId="0" fontId="7" fillId="0" borderId="25" xfId="0" applyFont="1" applyBorder="1" applyAlignment="1">
      <alignment horizontal="left" vertical="center" wrapText="1"/>
    </xf>
    <xf numFmtId="0" fontId="7" fillId="0" borderId="26" xfId="0" applyFont="1" applyBorder="1" applyAlignment="1">
      <alignment horizontal="left" vertical="center" wrapText="1"/>
    </xf>
    <xf numFmtId="0" fontId="7" fillId="0" borderId="27" xfId="0" applyFont="1" applyBorder="1" applyAlignment="1">
      <alignment horizontal="left" vertical="center" wrapText="1"/>
    </xf>
    <xf numFmtId="44" fontId="4" fillId="0" borderId="11" xfId="1" applyFont="1" applyBorder="1" applyAlignment="1" applyProtection="1">
      <alignment horizontal="center" vertical="center"/>
    </xf>
    <xf numFmtId="44" fontId="4" fillId="0" borderId="14" xfId="1" applyFont="1" applyBorder="1" applyAlignment="1" applyProtection="1">
      <alignment horizontal="center" vertical="center"/>
    </xf>
    <xf numFmtId="44" fontId="4" fillId="0" borderId="17" xfId="1" applyFont="1" applyBorder="1" applyAlignment="1" applyProtection="1">
      <alignment horizontal="center" vertical="center"/>
    </xf>
    <xf numFmtId="0" fontId="4" fillId="4" borderId="9" xfId="0" applyFont="1" applyFill="1" applyBorder="1" applyAlignment="1">
      <alignment horizontal="center"/>
    </xf>
    <xf numFmtId="0" fontId="4" fillId="4" borderId="10" xfId="0" applyFont="1" applyFill="1" applyBorder="1" applyAlignment="1">
      <alignment horizontal="center"/>
    </xf>
    <xf numFmtId="0" fontId="9" fillId="0" borderId="29" xfId="0" applyFont="1" applyBorder="1" applyAlignment="1">
      <alignment wrapText="1"/>
    </xf>
    <xf numFmtId="0" fontId="31" fillId="9" borderId="52" xfId="0" applyFont="1" applyFill="1" applyBorder="1" applyAlignment="1">
      <alignment horizontal="center"/>
    </xf>
    <xf numFmtId="0" fontId="31" fillId="9" borderId="53" xfId="0" applyFont="1" applyFill="1" applyBorder="1" applyAlignment="1">
      <alignment horizontal="center"/>
    </xf>
    <xf numFmtId="0" fontId="31" fillId="9" borderId="54" xfId="0" applyFont="1" applyFill="1" applyBorder="1" applyAlignment="1">
      <alignment horizontal="center"/>
    </xf>
    <xf numFmtId="0" fontId="3" fillId="3" borderId="9" xfId="0" applyFont="1" applyFill="1" applyBorder="1" applyAlignment="1">
      <alignment horizontal="center"/>
    </xf>
    <xf numFmtId="0" fontId="3" fillId="3" borderId="10" xfId="0" applyFont="1" applyFill="1" applyBorder="1" applyAlignment="1">
      <alignment horizontal="center"/>
    </xf>
    <xf numFmtId="0" fontId="4" fillId="4" borderId="12" xfId="0" applyFont="1" applyFill="1" applyBorder="1" applyAlignment="1">
      <alignment horizontal="center" vertical="center" wrapText="1"/>
    </xf>
    <xf numFmtId="0" fontId="4" fillId="4" borderId="13" xfId="0" applyFont="1" applyFill="1" applyBorder="1" applyAlignment="1">
      <alignment horizontal="center" vertical="center" wrapText="1"/>
    </xf>
    <xf numFmtId="0" fontId="4" fillId="4" borderId="15" xfId="0" applyFont="1" applyFill="1" applyBorder="1" applyAlignment="1">
      <alignment horizontal="center" vertical="center" wrapText="1"/>
    </xf>
    <xf numFmtId="0" fontId="4" fillId="4" borderId="16" xfId="0" applyFont="1" applyFill="1" applyBorder="1" applyAlignment="1">
      <alignment horizontal="center" vertical="center" wrapText="1"/>
    </xf>
    <xf numFmtId="0" fontId="4" fillId="4" borderId="18" xfId="0" applyFont="1" applyFill="1" applyBorder="1" applyAlignment="1">
      <alignment horizontal="center" vertical="center" wrapText="1"/>
    </xf>
    <xf numFmtId="0" fontId="4" fillId="4" borderId="19" xfId="0" applyFont="1" applyFill="1" applyBorder="1" applyAlignment="1">
      <alignment horizontal="center" vertical="center" wrapText="1"/>
    </xf>
    <xf numFmtId="0" fontId="9" fillId="5" borderId="8" xfId="0" applyFont="1" applyFill="1" applyBorder="1" applyAlignment="1">
      <alignment horizontal="center"/>
    </xf>
    <xf numFmtId="0" fontId="58" fillId="0" borderId="55" xfId="0" applyFont="1" applyBorder="1" applyAlignment="1">
      <alignment horizontal="center" vertical="center" wrapText="1"/>
    </xf>
    <xf numFmtId="0" fontId="59" fillId="0" borderId="56" xfId="0" applyFont="1" applyBorder="1" applyAlignment="1">
      <alignment horizontal="center" vertical="center" wrapText="1"/>
    </xf>
    <xf numFmtId="0" fontId="59" fillId="0" borderId="57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7" fillId="0" borderId="0" xfId="0" applyFont="1" applyBorder="1" applyAlignment="1">
      <alignment horizontal="left" vertical="center" wrapText="1"/>
    </xf>
    <xf numFmtId="0" fontId="7" fillId="0" borderId="30" xfId="0" applyFont="1" applyBorder="1" applyAlignment="1">
      <alignment horizontal="left" vertical="center" wrapText="1"/>
    </xf>
    <xf numFmtId="0" fontId="9" fillId="4" borderId="1" xfId="0" applyFont="1" applyFill="1" applyBorder="1" applyAlignment="1">
      <alignment horizontal="center" vertical="center" wrapText="1"/>
    </xf>
    <xf numFmtId="0" fontId="9" fillId="4" borderId="6" xfId="0" applyFont="1" applyFill="1" applyBorder="1" applyAlignment="1">
      <alignment horizontal="center" vertical="center" wrapText="1"/>
    </xf>
    <xf numFmtId="0" fontId="9" fillId="4" borderId="31" xfId="0" applyFont="1" applyFill="1" applyBorder="1" applyAlignment="1">
      <alignment horizontal="center" vertical="center" wrapText="1"/>
    </xf>
    <xf numFmtId="0" fontId="7" fillId="0" borderId="32" xfId="0" applyFont="1" applyBorder="1" applyAlignment="1">
      <alignment horizontal="left" vertical="center" wrapText="1"/>
    </xf>
    <xf numFmtId="0" fontId="7" fillId="0" borderId="33" xfId="0" applyFont="1" applyBorder="1" applyAlignment="1">
      <alignment horizontal="left" vertical="center" wrapText="1"/>
    </xf>
    <xf numFmtId="0" fontId="7" fillId="0" borderId="34" xfId="0" applyFont="1" applyBorder="1" applyAlignment="1">
      <alignment horizontal="left" vertical="center" wrapText="1"/>
    </xf>
    <xf numFmtId="0" fontId="54" fillId="34" borderId="68" xfId="0" applyFont="1" applyFill="1" applyBorder="1" applyAlignment="1">
      <alignment horizontal="center" vertical="center" wrapText="1"/>
    </xf>
    <xf numFmtId="0" fontId="54" fillId="34" borderId="69" xfId="0" applyFont="1" applyFill="1" applyBorder="1" applyAlignment="1">
      <alignment horizontal="center" vertical="center" wrapText="1"/>
    </xf>
    <xf numFmtId="0" fontId="54" fillId="34" borderId="70" xfId="0" applyFont="1" applyFill="1" applyBorder="1" applyAlignment="1">
      <alignment horizontal="center" vertical="center" wrapText="1"/>
    </xf>
    <xf numFmtId="0" fontId="0" fillId="9" borderId="68" xfId="0" applyFill="1" applyBorder="1" applyAlignment="1">
      <alignment horizontal="center" vertical="center"/>
    </xf>
    <xf numFmtId="0" fontId="0" fillId="9" borderId="69" xfId="0" applyFill="1" applyBorder="1" applyAlignment="1">
      <alignment horizontal="center" vertical="center"/>
    </xf>
    <xf numFmtId="0" fontId="0" fillId="9" borderId="70" xfId="0" applyFill="1" applyBorder="1" applyAlignment="1">
      <alignment horizontal="center" vertical="center"/>
    </xf>
    <xf numFmtId="0" fontId="0" fillId="9" borderId="68" xfId="0" applyFill="1" applyBorder="1" applyAlignment="1">
      <alignment horizontal="center" vertical="center" wrapText="1"/>
    </xf>
    <xf numFmtId="0" fontId="0" fillId="9" borderId="69" xfId="0" applyFill="1" applyBorder="1" applyAlignment="1">
      <alignment horizontal="center" vertical="center" wrapText="1"/>
    </xf>
    <xf numFmtId="0" fontId="0" fillId="9" borderId="70" xfId="0" applyFill="1" applyBorder="1" applyAlignment="1">
      <alignment horizontal="center" vertical="center" wrapText="1"/>
    </xf>
    <xf numFmtId="0" fontId="55" fillId="9" borderId="71" xfId="0" applyFont="1" applyFill="1" applyBorder="1" applyAlignment="1">
      <alignment horizontal="center" vertical="center" wrapText="1"/>
    </xf>
    <xf numFmtId="0" fontId="55" fillId="9" borderId="72" xfId="0" applyFont="1" applyFill="1" applyBorder="1" applyAlignment="1">
      <alignment horizontal="center" vertical="center" wrapText="1"/>
    </xf>
    <xf numFmtId="0" fontId="55" fillId="9" borderId="73" xfId="0" applyFont="1" applyFill="1" applyBorder="1" applyAlignment="1">
      <alignment horizontal="center" vertical="center" wrapText="1"/>
    </xf>
    <xf numFmtId="0" fontId="55" fillId="9" borderId="74" xfId="0" applyFont="1" applyFill="1" applyBorder="1" applyAlignment="1">
      <alignment horizontal="center" vertical="center" wrapText="1"/>
    </xf>
    <xf numFmtId="0" fontId="55" fillId="9" borderId="0" xfId="0" applyFont="1" applyFill="1" applyBorder="1" applyAlignment="1">
      <alignment horizontal="center" vertical="center" wrapText="1"/>
    </xf>
    <xf numFmtId="0" fontId="55" fillId="9" borderId="75" xfId="0" applyFont="1" applyFill="1" applyBorder="1" applyAlignment="1">
      <alignment horizontal="center" vertical="center" wrapText="1"/>
    </xf>
    <xf numFmtId="0" fontId="55" fillId="9" borderId="76" xfId="0" applyFont="1" applyFill="1" applyBorder="1" applyAlignment="1">
      <alignment horizontal="center" vertical="center" wrapText="1"/>
    </xf>
    <xf numFmtId="0" fontId="55" fillId="9" borderId="77" xfId="0" applyFont="1" applyFill="1" applyBorder="1" applyAlignment="1">
      <alignment horizontal="center" vertical="center" wrapText="1"/>
    </xf>
    <xf numFmtId="0" fontId="55" fillId="9" borderId="78" xfId="0" applyFont="1" applyFill="1" applyBorder="1" applyAlignment="1">
      <alignment horizontal="center" vertical="center" wrapText="1"/>
    </xf>
    <xf numFmtId="0" fontId="0" fillId="9" borderId="71" xfId="0" applyFill="1" applyBorder="1" applyAlignment="1">
      <alignment horizontal="center" vertical="center" wrapText="1"/>
    </xf>
    <xf numFmtId="0" fontId="0" fillId="9" borderId="72" xfId="0" applyFill="1" applyBorder="1" applyAlignment="1">
      <alignment horizontal="center" vertical="center" wrapText="1"/>
    </xf>
    <xf numFmtId="0" fontId="0" fillId="9" borderId="73" xfId="0" applyFill="1" applyBorder="1" applyAlignment="1">
      <alignment horizontal="center" vertical="center" wrapText="1"/>
    </xf>
    <xf numFmtId="0" fontId="0" fillId="9" borderId="74" xfId="0" applyFill="1" applyBorder="1" applyAlignment="1">
      <alignment horizontal="center" vertical="center" wrapText="1"/>
    </xf>
    <xf numFmtId="0" fontId="0" fillId="9" borderId="0" xfId="0" applyFill="1" applyBorder="1" applyAlignment="1">
      <alignment horizontal="center" vertical="center" wrapText="1"/>
    </xf>
    <xf numFmtId="0" fontId="0" fillId="9" borderId="75" xfId="0" applyFill="1" applyBorder="1" applyAlignment="1">
      <alignment horizontal="center" vertical="center" wrapText="1"/>
    </xf>
    <xf numFmtId="0" fontId="0" fillId="9" borderId="76" xfId="0" applyFill="1" applyBorder="1" applyAlignment="1">
      <alignment horizontal="center" vertical="center" wrapText="1"/>
    </xf>
    <xf numFmtId="0" fontId="0" fillId="9" borderId="77" xfId="0" applyFill="1" applyBorder="1" applyAlignment="1">
      <alignment horizontal="center" vertical="center" wrapText="1"/>
    </xf>
    <xf numFmtId="0" fontId="0" fillId="9" borderId="78" xfId="0" applyFill="1" applyBorder="1" applyAlignment="1">
      <alignment horizontal="center" vertical="center" wrapText="1"/>
    </xf>
    <xf numFmtId="0" fontId="52" fillId="0" borderId="0" xfId="0" applyFont="1" applyAlignment="1">
      <alignment horizontal="center" vertical="center" wrapText="1"/>
    </xf>
    <xf numFmtId="0" fontId="53" fillId="0" borderId="0" xfId="0" applyFont="1" applyAlignment="1">
      <alignment horizontal="center" vertical="center" wrapText="1"/>
    </xf>
    <xf numFmtId="0" fontId="3" fillId="4" borderId="41" xfId="0" applyFont="1" applyFill="1" applyBorder="1" applyAlignment="1">
      <alignment horizontal="center" wrapText="1"/>
    </xf>
    <xf numFmtId="0" fontId="3" fillId="4" borderId="42" xfId="0" applyFont="1" applyFill="1" applyBorder="1" applyAlignment="1">
      <alignment horizontal="center" wrapText="1"/>
    </xf>
    <xf numFmtId="0" fontId="3" fillId="4" borderId="43" xfId="0" applyFont="1" applyFill="1" applyBorder="1" applyAlignment="1">
      <alignment horizontal="center" wrapText="1"/>
    </xf>
    <xf numFmtId="0" fontId="3" fillId="4" borderId="41" xfId="0" applyFont="1" applyFill="1" applyBorder="1" applyAlignment="1">
      <alignment horizontal="center"/>
    </xf>
    <xf numFmtId="0" fontId="3" fillId="4" borderId="42" xfId="0" applyFont="1" applyFill="1" applyBorder="1" applyAlignment="1">
      <alignment horizontal="center"/>
    </xf>
    <xf numFmtId="0" fontId="3" fillId="4" borderId="43" xfId="0" applyFont="1" applyFill="1" applyBorder="1" applyAlignment="1">
      <alignment horizontal="center"/>
    </xf>
    <xf numFmtId="14" fontId="3" fillId="4" borderId="41" xfId="0" applyNumberFormat="1" applyFont="1" applyFill="1" applyBorder="1" applyAlignment="1">
      <alignment horizontal="center"/>
    </xf>
    <xf numFmtId="14" fontId="3" fillId="4" borderId="43" xfId="0" applyNumberFormat="1" applyFont="1" applyFill="1" applyBorder="1" applyAlignment="1">
      <alignment horizontal="center"/>
    </xf>
  </cellXfs>
  <cellStyles count="56">
    <cellStyle name="%" xfId="5"/>
    <cellStyle name="% 2" xfId="4"/>
    <cellStyle name="% 2 2" xfId="8"/>
    <cellStyle name="% 3" xfId="7"/>
    <cellStyle name="% 4" xfId="52"/>
    <cellStyle name="20% - Énfasis1 2" xfId="9"/>
    <cellStyle name="20% - Énfasis2 2" xfId="10"/>
    <cellStyle name="20% - Énfasis3 2" xfId="11"/>
    <cellStyle name="20% - Énfasis4 2" xfId="12"/>
    <cellStyle name="20% - Énfasis5 2" xfId="13"/>
    <cellStyle name="20% - Énfasis6 2" xfId="14"/>
    <cellStyle name="40% - Énfasis1 2" xfId="15"/>
    <cellStyle name="40% - Énfasis2 2" xfId="16"/>
    <cellStyle name="40% - Énfasis3 2" xfId="17"/>
    <cellStyle name="40% - Énfasis4 2" xfId="18"/>
    <cellStyle name="40% - Énfasis5 2" xfId="19"/>
    <cellStyle name="40% - Énfasis6 2" xfId="20"/>
    <cellStyle name="60% - Énfasis1 2" xfId="21"/>
    <cellStyle name="60% - Énfasis2 2" xfId="22"/>
    <cellStyle name="60% - Énfasis3 2" xfId="23"/>
    <cellStyle name="60% - Énfasis4 2" xfId="24"/>
    <cellStyle name="60% - Énfasis5 2" xfId="25"/>
    <cellStyle name="60% - Énfasis6 2" xfId="26"/>
    <cellStyle name="Buena 2" xfId="27"/>
    <cellStyle name="Cálculo 2" xfId="28"/>
    <cellStyle name="Celda de comprobación 2" xfId="29"/>
    <cellStyle name="Celda vinculada 2" xfId="30"/>
    <cellStyle name="Encabezado 4 2" xfId="31"/>
    <cellStyle name="Énfasis1 2" xfId="32"/>
    <cellStyle name="Énfasis2 2" xfId="33"/>
    <cellStyle name="Énfasis3 2" xfId="34"/>
    <cellStyle name="Énfasis4 2" xfId="35"/>
    <cellStyle name="Énfasis5 2" xfId="36"/>
    <cellStyle name="Énfasis6 2" xfId="37"/>
    <cellStyle name="Entrada 2" xfId="38"/>
    <cellStyle name="Incorrecto 2" xfId="39"/>
    <cellStyle name="Millares" xfId="2" builtinId="3"/>
    <cellStyle name="Millares 2" xfId="40"/>
    <cellStyle name="Millares 3" xfId="53"/>
    <cellStyle name="Moneda" xfId="1" builtinId="4"/>
    <cellStyle name="Neutral 2" xfId="41"/>
    <cellStyle name="Normal" xfId="0" builtinId="0"/>
    <cellStyle name="Normal 2" xfId="3"/>
    <cellStyle name="Normal 2 2" xfId="42"/>
    <cellStyle name="Normal 3" xfId="6"/>
    <cellStyle name="Normal 4" xfId="51"/>
    <cellStyle name="Notas 2" xfId="43"/>
    <cellStyle name="Notas 3" xfId="54"/>
    <cellStyle name="Salida 2" xfId="44"/>
    <cellStyle name="Texto de advertencia 2" xfId="45"/>
    <cellStyle name="Texto explicativo 2" xfId="46"/>
    <cellStyle name="Título 1 2" xfId="55"/>
    <cellStyle name="Título 2 2" xfId="48"/>
    <cellStyle name="Título 3 2" xfId="49"/>
    <cellStyle name="Título 4" xfId="47"/>
    <cellStyle name="Total 2" xfId="5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jpeg"/><Relationship Id="rId18" Type="http://schemas.openxmlformats.org/officeDocument/2006/relationships/image" Target="../media/image29.jpeg"/><Relationship Id="rId26" Type="http://schemas.openxmlformats.org/officeDocument/2006/relationships/image" Target="../media/image37.jpeg"/><Relationship Id="rId39" Type="http://schemas.openxmlformats.org/officeDocument/2006/relationships/image" Target="../media/image50.jpeg"/><Relationship Id="rId21" Type="http://schemas.openxmlformats.org/officeDocument/2006/relationships/image" Target="../media/image32.jpeg"/><Relationship Id="rId34" Type="http://schemas.openxmlformats.org/officeDocument/2006/relationships/image" Target="../media/image45.jpeg"/><Relationship Id="rId42" Type="http://schemas.openxmlformats.org/officeDocument/2006/relationships/image" Target="../media/image53.jpeg"/><Relationship Id="rId47" Type="http://schemas.openxmlformats.org/officeDocument/2006/relationships/image" Target="../media/image58.jpeg"/><Relationship Id="rId50" Type="http://schemas.openxmlformats.org/officeDocument/2006/relationships/image" Target="../media/image61.jpeg"/><Relationship Id="rId55" Type="http://schemas.openxmlformats.org/officeDocument/2006/relationships/image" Target="../media/image66.jpeg"/><Relationship Id="rId63" Type="http://schemas.openxmlformats.org/officeDocument/2006/relationships/image" Target="../media/image74.jpeg"/><Relationship Id="rId68" Type="http://schemas.openxmlformats.org/officeDocument/2006/relationships/image" Target="../media/image79.jpeg"/><Relationship Id="rId76" Type="http://schemas.openxmlformats.org/officeDocument/2006/relationships/image" Target="../media/image87.jpeg"/><Relationship Id="rId7" Type="http://schemas.openxmlformats.org/officeDocument/2006/relationships/image" Target="../media/image18.png"/><Relationship Id="rId71" Type="http://schemas.openxmlformats.org/officeDocument/2006/relationships/image" Target="../media/image82.jpeg"/><Relationship Id="rId2" Type="http://schemas.openxmlformats.org/officeDocument/2006/relationships/image" Target="../media/image13.jpeg"/><Relationship Id="rId16" Type="http://schemas.openxmlformats.org/officeDocument/2006/relationships/image" Target="../media/image27.jpeg"/><Relationship Id="rId29" Type="http://schemas.openxmlformats.org/officeDocument/2006/relationships/image" Target="../media/image40.jpeg"/><Relationship Id="rId11" Type="http://schemas.openxmlformats.org/officeDocument/2006/relationships/image" Target="../media/image22.jpeg"/><Relationship Id="rId24" Type="http://schemas.openxmlformats.org/officeDocument/2006/relationships/image" Target="../media/image35.jpeg"/><Relationship Id="rId32" Type="http://schemas.openxmlformats.org/officeDocument/2006/relationships/image" Target="../media/image43.jpeg"/><Relationship Id="rId37" Type="http://schemas.openxmlformats.org/officeDocument/2006/relationships/image" Target="../media/image48.jpeg"/><Relationship Id="rId40" Type="http://schemas.openxmlformats.org/officeDocument/2006/relationships/image" Target="../media/image51.jpeg"/><Relationship Id="rId45" Type="http://schemas.openxmlformats.org/officeDocument/2006/relationships/image" Target="../media/image56.jpeg"/><Relationship Id="rId53" Type="http://schemas.openxmlformats.org/officeDocument/2006/relationships/image" Target="../media/image64.jpeg"/><Relationship Id="rId58" Type="http://schemas.openxmlformats.org/officeDocument/2006/relationships/image" Target="../media/image69.jpeg"/><Relationship Id="rId66" Type="http://schemas.openxmlformats.org/officeDocument/2006/relationships/image" Target="../media/image77.jpeg"/><Relationship Id="rId74" Type="http://schemas.openxmlformats.org/officeDocument/2006/relationships/image" Target="../media/image85.jpeg"/><Relationship Id="rId5" Type="http://schemas.openxmlformats.org/officeDocument/2006/relationships/image" Target="../media/image16.jpeg"/><Relationship Id="rId15" Type="http://schemas.openxmlformats.org/officeDocument/2006/relationships/image" Target="../media/image26.jpeg"/><Relationship Id="rId23" Type="http://schemas.openxmlformats.org/officeDocument/2006/relationships/image" Target="../media/image34.jpeg"/><Relationship Id="rId28" Type="http://schemas.openxmlformats.org/officeDocument/2006/relationships/image" Target="../media/image39.jpeg"/><Relationship Id="rId36" Type="http://schemas.openxmlformats.org/officeDocument/2006/relationships/image" Target="../media/image47.jpeg"/><Relationship Id="rId49" Type="http://schemas.openxmlformats.org/officeDocument/2006/relationships/image" Target="../media/image60.jpeg"/><Relationship Id="rId57" Type="http://schemas.openxmlformats.org/officeDocument/2006/relationships/image" Target="../media/image68.png"/><Relationship Id="rId61" Type="http://schemas.openxmlformats.org/officeDocument/2006/relationships/image" Target="../media/image72.jpeg"/><Relationship Id="rId10" Type="http://schemas.openxmlformats.org/officeDocument/2006/relationships/image" Target="../media/image21.jpeg"/><Relationship Id="rId19" Type="http://schemas.openxmlformats.org/officeDocument/2006/relationships/image" Target="../media/image30.jpeg"/><Relationship Id="rId31" Type="http://schemas.openxmlformats.org/officeDocument/2006/relationships/image" Target="../media/image42.jpeg"/><Relationship Id="rId44" Type="http://schemas.openxmlformats.org/officeDocument/2006/relationships/image" Target="../media/image55.jpeg"/><Relationship Id="rId52" Type="http://schemas.openxmlformats.org/officeDocument/2006/relationships/image" Target="../media/image63.jpeg"/><Relationship Id="rId60" Type="http://schemas.openxmlformats.org/officeDocument/2006/relationships/image" Target="../media/image71.jpeg"/><Relationship Id="rId65" Type="http://schemas.openxmlformats.org/officeDocument/2006/relationships/image" Target="../media/image76.jpeg"/><Relationship Id="rId73" Type="http://schemas.openxmlformats.org/officeDocument/2006/relationships/image" Target="../media/image84.jpeg"/><Relationship Id="rId78" Type="http://schemas.openxmlformats.org/officeDocument/2006/relationships/image" Target="../media/image89.png"/><Relationship Id="rId4" Type="http://schemas.openxmlformats.org/officeDocument/2006/relationships/image" Target="../media/image15.jpeg"/><Relationship Id="rId9" Type="http://schemas.openxmlformats.org/officeDocument/2006/relationships/image" Target="../media/image20.png"/><Relationship Id="rId14" Type="http://schemas.openxmlformats.org/officeDocument/2006/relationships/image" Target="../media/image25.jpeg"/><Relationship Id="rId22" Type="http://schemas.openxmlformats.org/officeDocument/2006/relationships/image" Target="../media/image33.jpeg"/><Relationship Id="rId27" Type="http://schemas.openxmlformats.org/officeDocument/2006/relationships/image" Target="../media/image38.jpeg"/><Relationship Id="rId30" Type="http://schemas.openxmlformats.org/officeDocument/2006/relationships/image" Target="../media/image41.jpeg"/><Relationship Id="rId35" Type="http://schemas.openxmlformats.org/officeDocument/2006/relationships/image" Target="../media/image46.jpeg"/><Relationship Id="rId43" Type="http://schemas.openxmlformats.org/officeDocument/2006/relationships/image" Target="../media/image54.jpeg"/><Relationship Id="rId48" Type="http://schemas.openxmlformats.org/officeDocument/2006/relationships/image" Target="../media/image59.jpeg"/><Relationship Id="rId56" Type="http://schemas.openxmlformats.org/officeDocument/2006/relationships/image" Target="../media/image67.jpeg"/><Relationship Id="rId64" Type="http://schemas.openxmlformats.org/officeDocument/2006/relationships/image" Target="../media/image75.jpeg"/><Relationship Id="rId69" Type="http://schemas.openxmlformats.org/officeDocument/2006/relationships/image" Target="../media/image80.jpeg"/><Relationship Id="rId77" Type="http://schemas.openxmlformats.org/officeDocument/2006/relationships/image" Target="../media/image88.png"/><Relationship Id="rId8" Type="http://schemas.openxmlformats.org/officeDocument/2006/relationships/image" Target="../media/image19.png"/><Relationship Id="rId51" Type="http://schemas.openxmlformats.org/officeDocument/2006/relationships/image" Target="../media/image62.jpeg"/><Relationship Id="rId72" Type="http://schemas.openxmlformats.org/officeDocument/2006/relationships/image" Target="../media/image83.jpeg"/><Relationship Id="rId3" Type="http://schemas.openxmlformats.org/officeDocument/2006/relationships/image" Target="../media/image14.jpeg"/><Relationship Id="rId12" Type="http://schemas.openxmlformats.org/officeDocument/2006/relationships/image" Target="../media/image23.jpeg"/><Relationship Id="rId17" Type="http://schemas.openxmlformats.org/officeDocument/2006/relationships/image" Target="../media/image28.jpeg"/><Relationship Id="rId25" Type="http://schemas.openxmlformats.org/officeDocument/2006/relationships/image" Target="../media/image36.jpeg"/><Relationship Id="rId33" Type="http://schemas.openxmlformats.org/officeDocument/2006/relationships/image" Target="../media/image44.png"/><Relationship Id="rId38" Type="http://schemas.openxmlformats.org/officeDocument/2006/relationships/image" Target="../media/image49.jpeg"/><Relationship Id="rId46" Type="http://schemas.openxmlformats.org/officeDocument/2006/relationships/image" Target="../media/image57.jpeg"/><Relationship Id="rId59" Type="http://schemas.openxmlformats.org/officeDocument/2006/relationships/image" Target="../media/image70.jpeg"/><Relationship Id="rId67" Type="http://schemas.openxmlformats.org/officeDocument/2006/relationships/image" Target="../media/image78.jpeg"/><Relationship Id="rId20" Type="http://schemas.openxmlformats.org/officeDocument/2006/relationships/image" Target="../media/image31.jpeg"/><Relationship Id="rId41" Type="http://schemas.openxmlformats.org/officeDocument/2006/relationships/image" Target="../media/image52.jpeg"/><Relationship Id="rId54" Type="http://schemas.openxmlformats.org/officeDocument/2006/relationships/image" Target="../media/image65.png"/><Relationship Id="rId62" Type="http://schemas.openxmlformats.org/officeDocument/2006/relationships/image" Target="../media/image73.jpeg"/><Relationship Id="rId70" Type="http://schemas.openxmlformats.org/officeDocument/2006/relationships/image" Target="../media/image81.jpeg"/><Relationship Id="rId75" Type="http://schemas.openxmlformats.org/officeDocument/2006/relationships/image" Target="../media/image86.jpeg"/><Relationship Id="rId1" Type="http://schemas.openxmlformats.org/officeDocument/2006/relationships/image" Target="../media/image12.jpeg"/><Relationship Id="rId6" Type="http://schemas.openxmlformats.org/officeDocument/2006/relationships/image" Target="../media/image17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10.emf"/><Relationship Id="rId2" Type="http://schemas.openxmlformats.org/officeDocument/2006/relationships/image" Target="../media/image9.emf"/><Relationship Id="rId1" Type="http://schemas.openxmlformats.org/officeDocument/2006/relationships/image" Target="../media/image8.emf"/><Relationship Id="rId4" Type="http://schemas.openxmlformats.org/officeDocument/2006/relationships/image" Target="../media/image1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847725</xdr:colOff>
      <xdr:row>1</xdr:row>
      <xdr:rowOff>104775</xdr:rowOff>
    </xdr:from>
    <xdr:to>
      <xdr:col>6</xdr:col>
      <xdr:colOff>396964</xdr:colOff>
      <xdr:row>3</xdr:row>
      <xdr:rowOff>66675</xdr:rowOff>
    </xdr:to>
    <xdr:pic>
      <xdr:nvPicPr>
        <xdr:cNvPr id="2" name="rect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/>
      </xdr:nvPicPr>
      <xdr:blipFill rotWithShape="1">
        <a:blip xmlns:r="http://schemas.openxmlformats.org/officeDocument/2006/relationships" r:embed="rId1"/>
        <a:srcRect l="79729" t="5439"/>
        <a:stretch/>
      </xdr:blipFill>
      <xdr:spPr>
        <a:xfrm>
          <a:off x="8115300" y="352425"/>
          <a:ext cx="568414" cy="476250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>
    <xdr:from>
      <xdr:col>13</xdr:col>
      <xdr:colOff>523875</xdr:colOff>
      <xdr:row>1</xdr:row>
      <xdr:rowOff>75344</xdr:rowOff>
    </xdr:from>
    <xdr:to>
      <xdr:col>13</xdr:col>
      <xdr:colOff>881868</xdr:colOff>
      <xdr:row>2</xdr:row>
      <xdr:rowOff>152400</xdr:rowOff>
    </xdr:to>
    <xdr:pic>
      <xdr:nvPicPr>
        <xdr:cNvPr id="3" name="rect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/>
      </xdr:nvPicPr>
      <xdr:blipFill rotWithShape="1">
        <a:blip xmlns:r="http://schemas.openxmlformats.org/officeDocument/2006/relationships" r:embed="rId2"/>
        <a:srcRect l="81287" b="2752"/>
        <a:stretch/>
      </xdr:blipFill>
      <xdr:spPr>
        <a:xfrm>
          <a:off x="18164175" y="322994"/>
          <a:ext cx="357993" cy="353281"/>
        </a:xfrm>
        <a:prstGeom prst="rect">
          <a:avLst/>
        </a:prstGeom>
        <a:noFill/>
        <a:ln>
          <a:noFill/>
        </a:ln>
        <a:effectLst/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28574</xdr:colOff>
          <xdr:row>9</xdr:row>
          <xdr:rowOff>133351</xdr:rowOff>
        </xdr:from>
        <xdr:to>
          <xdr:col>19</xdr:col>
          <xdr:colOff>552449</xdr:colOff>
          <xdr:row>18</xdr:row>
          <xdr:rowOff>38101</xdr:rowOff>
        </xdr:to>
        <xdr:pic>
          <xdr:nvPicPr>
            <xdr:cNvPr id="6" name="5 Imagen" descr="Resultado de imagen de Huawei P8 Lite 4G"/>
            <xdr:cNvPicPr>
              <a:picLocks noChangeAspect="1" noChangeArrowheads="1"/>
              <a:extLst>
                <a:ext uri="{84589F7E-364E-4C9E-8A38-B11213B215E9}">
                  <a14:cameraTool cellRange="PRODUCTO1" spid="_x0000_s1216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19192874" y="2133601"/>
              <a:ext cx="1743075" cy="17145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28575</xdr:colOff>
          <xdr:row>9</xdr:row>
          <xdr:rowOff>133350</xdr:rowOff>
        </xdr:from>
        <xdr:to>
          <xdr:col>23</xdr:col>
          <xdr:colOff>552450</xdr:colOff>
          <xdr:row>18</xdr:row>
          <xdr:rowOff>66675</xdr:rowOff>
        </xdr:to>
        <xdr:pic>
          <xdr:nvPicPr>
            <xdr:cNvPr id="8" name="7 Imagen" descr="Imagen relacionada"/>
            <xdr:cNvPicPr>
              <a:picLocks noChangeAspect="1" noChangeArrowheads="1"/>
              <a:extLst>
                <a:ext uri="{84589F7E-364E-4C9E-8A38-B11213B215E9}">
                  <a14:cameraTool cellRange="PRODUCTO2" spid="_x0000_s1217"/>
                </a:ext>
              </a:extLst>
            </xdr:cNvPicPr>
          </xdr:nvPicPr>
          <xdr:blipFill>
            <a:blip xmlns:r="http://schemas.openxmlformats.org/officeDocument/2006/relationships" r:embed="rId4"/>
            <a:srcRect/>
            <a:stretch>
              <a:fillRect/>
            </a:stretch>
          </xdr:blipFill>
          <xdr:spPr bwMode="auto">
            <a:xfrm>
              <a:off x="21631275" y="2133600"/>
              <a:ext cx="1743075" cy="17430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39833</xdr:colOff>
          <xdr:row>9</xdr:row>
          <xdr:rowOff>162792</xdr:rowOff>
        </xdr:from>
        <xdr:to>
          <xdr:col>27</xdr:col>
          <xdr:colOff>563707</xdr:colOff>
          <xdr:row>18</xdr:row>
          <xdr:rowOff>96116</xdr:rowOff>
        </xdr:to>
        <xdr:pic>
          <xdr:nvPicPr>
            <xdr:cNvPr id="10" name="9 Imagen" descr="Imagen relacionada"/>
            <xdr:cNvPicPr>
              <a:picLocks noChangeAspect="1" noChangeArrowheads="1"/>
              <a:extLst>
                <a:ext uri="{84589F7E-364E-4C9E-8A38-B11213B215E9}">
                  <a14:cameraTool cellRange="PRODUCTO3" spid="_x0000_s1218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24060151" y="2163042"/>
              <a:ext cx="1736147" cy="173441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38101</xdr:colOff>
          <xdr:row>10</xdr:row>
          <xdr:rowOff>28576</xdr:rowOff>
        </xdr:from>
        <xdr:to>
          <xdr:col>31</xdr:col>
          <xdr:colOff>571501</xdr:colOff>
          <xdr:row>18</xdr:row>
          <xdr:rowOff>171451</xdr:rowOff>
        </xdr:to>
        <xdr:pic>
          <xdr:nvPicPr>
            <xdr:cNvPr id="12" name="11 Imagen" descr="Imagen relacionada"/>
            <xdr:cNvPicPr>
              <a:picLocks noChangeAspect="1" noChangeArrowheads="1"/>
              <a:extLst>
                <a:ext uri="{84589F7E-364E-4C9E-8A38-B11213B215E9}">
                  <a14:cameraTool cellRange="PRODUCTO4" spid="_x0000_s1219"/>
                </a:ext>
              </a:extLst>
            </xdr:cNvPicPr>
          </xdr:nvPicPr>
          <xdr:blipFill>
            <a:blip xmlns:r="http://schemas.openxmlformats.org/officeDocument/2006/relationships" r:embed="rId6"/>
            <a:srcRect/>
            <a:stretch>
              <a:fillRect/>
            </a:stretch>
          </xdr:blipFill>
          <xdr:spPr bwMode="auto">
            <a:xfrm>
              <a:off x="26517601" y="2228851"/>
              <a:ext cx="1752600" cy="17526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9</xdr:col>
      <xdr:colOff>447675</xdr:colOff>
      <xdr:row>14</xdr:row>
      <xdr:rowOff>9526</xdr:rowOff>
    </xdr:from>
    <xdr:to>
      <xdr:col>9</xdr:col>
      <xdr:colOff>1991005</xdr:colOff>
      <xdr:row>20</xdr:row>
      <xdr:rowOff>142876</xdr:rowOff>
    </xdr:to>
    <xdr:pic>
      <xdr:nvPicPr>
        <xdr:cNvPr id="11" name="10 Imagen" descr="Resultado de imagen de samsung galaxy s8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20450" y="3000376"/>
          <a:ext cx="1543330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51691</xdr:colOff>
      <xdr:row>6</xdr:row>
      <xdr:rowOff>113779</xdr:rowOff>
    </xdr:from>
    <xdr:to>
      <xdr:col>7</xdr:col>
      <xdr:colOff>29741</xdr:colOff>
      <xdr:row>8</xdr:row>
      <xdr:rowOff>0</xdr:rowOff>
    </xdr:to>
    <xdr:pic>
      <xdr:nvPicPr>
        <xdr:cNvPr id="2" name="rect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6324600" y="1314450"/>
          <a:ext cx="1584751" cy="304800"/>
        </a:xfrm>
        <a:prstGeom prst="rect">
          <a:avLst/>
        </a:prstGeom>
        <a:noFill/>
        <a:ln>
          <a:noFill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361950</xdr:colOff>
      <xdr:row>1</xdr:row>
      <xdr:rowOff>69626</xdr:rowOff>
    </xdr:from>
    <xdr:to>
      <xdr:col>1</xdr:col>
      <xdr:colOff>1790700</xdr:colOff>
      <xdr:row>1</xdr:row>
      <xdr:rowOff>1816739</xdr:rowOff>
    </xdr:to>
    <xdr:pic>
      <xdr:nvPicPr>
        <xdr:cNvPr id="53" name="52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8425" y="260126"/>
          <a:ext cx="1428750" cy="17471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123824</xdr:colOff>
      <xdr:row>2</xdr:row>
      <xdr:rowOff>123825</xdr:rowOff>
    </xdr:from>
    <xdr:to>
      <xdr:col>1</xdr:col>
      <xdr:colOff>1971675</xdr:colOff>
      <xdr:row>2</xdr:row>
      <xdr:rowOff>1802290</xdr:rowOff>
    </xdr:to>
    <xdr:pic>
      <xdr:nvPicPr>
        <xdr:cNvPr id="54" name="53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299" y="2219325"/>
          <a:ext cx="1847851" cy="1678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323851</xdr:colOff>
      <xdr:row>3</xdr:row>
      <xdr:rowOff>76200</xdr:rowOff>
    </xdr:from>
    <xdr:to>
      <xdr:col>1</xdr:col>
      <xdr:colOff>1704975</xdr:colOff>
      <xdr:row>3</xdr:row>
      <xdr:rowOff>1865602</xdr:rowOff>
    </xdr:to>
    <xdr:pic>
      <xdr:nvPicPr>
        <xdr:cNvPr id="55" name="54 Imagen" descr="Resultado de imagen de ALCATEL 205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0326" y="4076700"/>
          <a:ext cx="1381124" cy="17894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200026</xdr:colOff>
      <xdr:row>4</xdr:row>
      <xdr:rowOff>47625</xdr:rowOff>
    </xdr:from>
    <xdr:to>
      <xdr:col>1</xdr:col>
      <xdr:colOff>1714547</xdr:colOff>
      <xdr:row>4</xdr:row>
      <xdr:rowOff>1857375</xdr:rowOff>
    </xdr:to>
    <xdr:pic>
      <xdr:nvPicPr>
        <xdr:cNvPr id="56" name="55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1" y="5953125"/>
          <a:ext cx="1514521" cy="1809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66675</xdr:colOff>
      <xdr:row>5</xdr:row>
      <xdr:rowOff>152401</xdr:rowOff>
    </xdr:from>
    <xdr:to>
      <xdr:col>1</xdr:col>
      <xdr:colOff>2071453</xdr:colOff>
      <xdr:row>5</xdr:row>
      <xdr:rowOff>1657350</xdr:rowOff>
    </xdr:to>
    <xdr:pic>
      <xdr:nvPicPr>
        <xdr:cNvPr id="57" name="56 Imagen" descr="Resultado de imagen de alcatel idol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150" y="7962901"/>
          <a:ext cx="2004778" cy="15049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104774</xdr:colOff>
      <xdr:row>6</xdr:row>
      <xdr:rowOff>57150</xdr:rowOff>
    </xdr:from>
    <xdr:to>
      <xdr:col>1</xdr:col>
      <xdr:colOff>1962149</xdr:colOff>
      <xdr:row>6</xdr:row>
      <xdr:rowOff>1875830</xdr:rowOff>
    </xdr:to>
    <xdr:pic>
      <xdr:nvPicPr>
        <xdr:cNvPr id="58" name="57 Imagen" descr="Resultado de imagen de alcatel one touch pixi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49" y="9772650"/>
          <a:ext cx="1857375" cy="1818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180975</xdr:colOff>
      <xdr:row>7</xdr:row>
      <xdr:rowOff>47624</xdr:rowOff>
    </xdr:from>
    <xdr:to>
      <xdr:col>1</xdr:col>
      <xdr:colOff>1819274</xdr:colOff>
      <xdr:row>7</xdr:row>
      <xdr:rowOff>1881082</xdr:rowOff>
    </xdr:to>
    <xdr:pic>
      <xdr:nvPicPr>
        <xdr:cNvPr id="59" name="58 Imagen" descr="Resultado de imagen de alcatel ot pop 4 plus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7450" y="11668124"/>
          <a:ext cx="1638299" cy="1833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8</xdr:row>
      <xdr:rowOff>247651</xdr:rowOff>
    </xdr:from>
    <xdr:to>
      <xdr:col>1</xdr:col>
      <xdr:colOff>2049077</xdr:colOff>
      <xdr:row>8</xdr:row>
      <xdr:rowOff>1457325</xdr:rowOff>
    </xdr:to>
    <xdr:pic>
      <xdr:nvPicPr>
        <xdr:cNvPr id="60" name="59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3773151"/>
          <a:ext cx="2030027" cy="1209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9</xdr:row>
      <xdr:rowOff>66675</xdr:rowOff>
    </xdr:from>
    <xdr:to>
      <xdr:col>1</xdr:col>
      <xdr:colOff>1971675</xdr:colOff>
      <xdr:row>9</xdr:row>
      <xdr:rowOff>1885354</xdr:rowOff>
    </xdr:to>
    <xdr:pic>
      <xdr:nvPicPr>
        <xdr:cNvPr id="61" name="60 Imagen" descr="Resultado de imagen de alcatel plus 10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775" y="15497175"/>
          <a:ext cx="1857375" cy="18186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200026</xdr:colOff>
      <xdr:row>10</xdr:row>
      <xdr:rowOff>47626</xdr:rowOff>
    </xdr:from>
    <xdr:to>
      <xdr:col>1</xdr:col>
      <xdr:colOff>1819276</xdr:colOff>
      <xdr:row>10</xdr:row>
      <xdr:rowOff>1862536</xdr:rowOff>
    </xdr:to>
    <xdr:pic>
      <xdr:nvPicPr>
        <xdr:cNvPr id="62" name="61 Imagen" descr="Resultado de imagen de amazon kindle paperwhite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1" y="17383126"/>
          <a:ext cx="1619250" cy="1814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161924</xdr:colOff>
      <xdr:row>11</xdr:row>
      <xdr:rowOff>38099</xdr:rowOff>
    </xdr:from>
    <xdr:to>
      <xdr:col>1</xdr:col>
      <xdr:colOff>1971675</xdr:colOff>
      <xdr:row>11</xdr:row>
      <xdr:rowOff>1847850</xdr:rowOff>
    </xdr:to>
    <xdr:pic>
      <xdr:nvPicPr>
        <xdr:cNvPr id="63" name="62 Imagen" descr="Resultado de imagen de bq aquaris e5s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399" y="19278599"/>
          <a:ext cx="1809751" cy="1809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123826</xdr:colOff>
      <xdr:row>12</xdr:row>
      <xdr:rowOff>28576</xdr:rowOff>
    </xdr:from>
    <xdr:to>
      <xdr:col>1</xdr:col>
      <xdr:colOff>1933575</xdr:colOff>
      <xdr:row>12</xdr:row>
      <xdr:rowOff>1838325</xdr:rowOff>
    </xdr:to>
    <xdr:pic>
      <xdr:nvPicPr>
        <xdr:cNvPr id="64" name="63 Imagen" descr="Resultado de imagen de bq aquaris U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1" y="21174076"/>
          <a:ext cx="1809749" cy="1809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13</xdr:row>
      <xdr:rowOff>38100</xdr:rowOff>
    </xdr:from>
    <xdr:to>
      <xdr:col>1</xdr:col>
      <xdr:colOff>1924049</xdr:colOff>
      <xdr:row>13</xdr:row>
      <xdr:rowOff>1851156</xdr:rowOff>
    </xdr:to>
    <xdr:pic>
      <xdr:nvPicPr>
        <xdr:cNvPr id="65" name="64 Imagen" descr="Resultado de imagen de bq aquaris x5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5" y="23088600"/>
          <a:ext cx="1771649" cy="18130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14</xdr:row>
      <xdr:rowOff>38101</xdr:rowOff>
    </xdr:from>
    <xdr:to>
      <xdr:col>1</xdr:col>
      <xdr:colOff>1962150</xdr:colOff>
      <xdr:row>14</xdr:row>
      <xdr:rowOff>1890149</xdr:rowOff>
    </xdr:to>
    <xdr:pic>
      <xdr:nvPicPr>
        <xdr:cNvPr id="66" name="65 Imagen" descr="Resultado de imagen de bq aquaris x5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5" y="24993601"/>
          <a:ext cx="1809750" cy="1852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47626</xdr:colOff>
      <xdr:row>20</xdr:row>
      <xdr:rowOff>142877</xdr:rowOff>
    </xdr:from>
    <xdr:to>
      <xdr:col>1</xdr:col>
      <xdr:colOff>2064784</xdr:colOff>
      <xdr:row>20</xdr:row>
      <xdr:rowOff>1733550</xdr:rowOff>
    </xdr:to>
    <xdr:pic>
      <xdr:nvPicPr>
        <xdr:cNvPr id="67" name="66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1" y="36528377"/>
          <a:ext cx="2017158" cy="1590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38101</xdr:colOff>
      <xdr:row>21</xdr:row>
      <xdr:rowOff>323851</xdr:rowOff>
    </xdr:from>
    <xdr:to>
      <xdr:col>1</xdr:col>
      <xdr:colOff>2076451</xdr:colOff>
      <xdr:row>21</xdr:row>
      <xdr:rowOff>1449995</xdr:rowOff>
    </xdr:to>
    <xdr:pic>
      <xdr:nvPicPr>
        <xdr:cNvPr id="68" name="67 Imagen" descr="Resultado de imagen de HTC Desire 825 4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6" y="34804351"/>
          <a:ext cx="2038350" cy="1126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28</xdr:row>
      <xdr:rowOff>76200</xdr:rowOff>
    </xdr:from>
    <xdr:to>
      <xdr:col>1</xdr:col>
      <xdr:colOff>2000251</xdr:colOff>
      <xdr:row>28</xdr:row>
      <xdr:rowOff>1874891</xdr:rowOff>
    </xdr:to>
    <xdr:pic>
      <xdr:nvPicPr>
        <xdr:cNvPr id="75" name="74 Imagen" descr="Resultado de imagen de Huawei P8 Lite 4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0" y="47891700"/>
          <a:ext cx="1857376" cy="1798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37</xdr:row>
      <xdr:rowOff>47625</xdr:rowOff>
    </xdr:from>
    <xdr:to>
      <xdr:col>1</xdr:col>
      <xdr:colOff>1952624</xdr:colOff>
      <xdr:row>37</xdr:row>
      <xdr:rowOff>1876424</xdr:rowOff>
    </xdr:to>
    <xdr:pic>
      <xdr:nvPicPr>
        <xdr:cNvPr id="83" name="82 Imagen" descr="Resultado de imagen de iPad Air 2 32GB 4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63103125"/>
          <a:ext cx="1828799" cy="18287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38</xdr:row>
      <xdr:rowOff>28575</xdr:rowOff>
    </xdr:from>
    <xdr:to>
      <xdr:col>1</xdr:col>
      <xdr:colOff>1952625</xdr:colOff>
      <xdr:row>38</xdr:row>
      <xdr:rowOff>1866900</xdr:rowOff>
    </xdr:to>
    <xdr:pic>
      <xdr:nvPicPr>
        <xdr:cNvPr id="84" name="83 Imagen" descr="Resultado de imagen de iPad Pro 128 GB 4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775" y="64989075"/>
          <a:ext cx="1838325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39</xdr:row>
      <xdr:rowOff>323850</xdr:rowOff>
    </xdr:from>
    <xdr:to>
      <xdr:col>1</xdr:col>
      <xdr:colOff>2057400</xdr:colOff>
      <xdr:row>39</xdr:row>
      <xdr:rowOff>1636120</xdr:rowOff>
    </xdr:to>
    <xdr:pic>
      <xdr:nvPicPr>
        <xdr:cNvPr id="85" name="84 Imagen" descr="Resultado de imagen de iPhone 5S 16GB 4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5" y="67189350"/>
          <a:ext cx="2019300" cy="1312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371475</xdr:colOff>
      <xdr:row>40</xdr:row>
      <xdr:rowOff>47625</xdr:rowOff>
    </xdr:from>
    <xdr:to>
      <xdr:col>1</xdr:col>
      <xdr:colOff>1762125</xdr:colOff>
      <xdr:row>40</xdr:row>
      <xdr:rowOff>1865255</xdr:rowOff>
    </xdr:to>
    <xdr:pic>
      <xdr:nvPicPr>
        <xdr:cNvPr id="86" name="85 Imagen" descr="Resultado de imagen de iPhone 6S 128GB 4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47950" y="68818125"/>
          <a:ext cx="1390650" cy="1817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41</xdr:row>
      <xdr:rowOff>28575</xdr:rowOff>
    </xdr:from>
    <xdr:to>
      <xdr:col>1</xdr:col>
      <xdr:colOff>1803721</xdr:colOff>
      <xdr:row>41</xdr:row>
      <xdr:rowOff>1838325</xdr:rowOff>
    </xdr:to>
    <xdr:pic>
      <xdr:nvPicPr>
        <xdr:cNvPr id="87" name="86 Imagen" descr="Resultado de imagen de iPhone 6S 128GB 4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70704075"/>
          <a:ext cx="1384621" cy="1809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314325</xdr:colOff>
      <xdr:row>45</xdr:row>
      <xdr:rowOff>38099</xdr:rowOff>
    </xdr:from>
    <xdr:to>
      <xdr:col>1</xdr:col>
      <xdr:colOff>1873329</xdr:colOff>
      <xdr:row>45</xdr:row>
      <xdr:rowOff>1876424</xdr:rowOff>
    </xdr:to>
    <xdr:pic>
      <xdr:nvPicPr>
        <xdr:cNvPr id="91" name="90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0800" y="78333599"/>
          <a:ext cx="155900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352425</xdr:colOff>
      <xdr:row>46</xdr:row>
      <xdr:rowOff>28574</xdr:rowOff>
    </xdr:from>
    <xdr:to>
      <xdr:col>1</xdr:col>
      <xdr:colOff>1895273</xdr:colOff>
      <xdr:row>46</xdr:row>
      <xdr:rowOff>1847849</xdr:rowOff>
    </xdr:to>
    <xdr:pic>
      <xdr:nvPicPr>
        <xdr:cNvPr id="92" name="91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28900" y="80229074"/>
          <a:ext cx="1542848" cy="181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133349</xdr:colOff>
      <xdr:row>50</xdr:row>
      <xdr:rowOff>47624</xdr:rowOff>
    </xdr:from>
    <xdr:to>
      <xdr:col>1</xdr:col>
      <xdr:colOff>1962150</xdr:colOff>
      <xdr:row>50</xdr:row>
      <xdr:rowOff>1876425</xdr:rowOff>
    </xdr:to>
    <xdr:pic>
      <xdr:nvPicPr>
        <xdr:cNvPr id="96" name="95 Imagen" descr="Resultado de imagen de iPhone SE 16GB 4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9824" y="87868124"/>
          <a:ext cx="1828801" cy="1828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54</xdr:row>
      <xdr:rowOff>47625</xdr:rowOff>
    </xdr:from>
    <xdr:to>
      <xdr:col>1</xdr:col>
      <xdr:colOff>1924717</xdr:colOff>
      <xdr:row>54</xdr:row>
      <xdr:rowOff>1857374</xdr:rowOff>
    </xdr:to>
    <xdr:pic>
      <xdr:nvPicPr>
        <xdr:cNvPr id="100" name="99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95488125"/>
          <a:ext cx="1800892" cy="1809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55</xdr:row>
      <xdr:rowOff>28575</xdr:rowOff>
    </xdr:from>
    <xdr:to>
      <xdr:col>1</xdr:col>
      <xdr:colOff>1952625</xdr:colOff>
      <xdr:row>55</xdr:row>
      <xdr:rowOff>1866900</xdr:rowOff>
    </xdr:to>
    <xdr:pic>
      <xdr:nvPicPr>
        <xdr:cNvPr id="101" name="100 Imagen" descr="Resultado de imagen de Lenovo Moto Z Play 4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775" y="97374075"/>
          <a:ext cx="1838325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95251</xdr:colOff>
      <xdr:row>56</xdr:row>
      <xdr:rowOff>57150</xdr:rowOff>
    </xdr:from>
    <xdr:to>
      <xdr:col>1</xdr:col>
      <xdr:colOff>2023223</xdr:colOff>
      <xdr:row>56</xdr:row>
      <xdr:rowOff>1828799</xdr:rowOff>
    </xdr:to>
    <xdr:pic>
      <xdr:nvPicPr>
        <xdr:cNvPr id="102" name="101 Imagen" descr="Resultado de imagen de LG G5 SE 4G + Friends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1726" y="99307650"/>
          <a:ext cx="1927972" cy="1771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59</xdr:row>
      <xdr:rowOff>19051</xdr:rowOff>
    </xdr:from>
    <xdr:to>
      <xdr:col>1</xdr:col>
      <xdr:colOff>1943099</xdr:colOff>
      <xdr:row>59</xdr:row>
      <xdr:rowOff>1886653</xdr:rowOff>
    </xdr:to>
    <xdr:pic>
      <xdr:nvPicPr>
        <xdr:cNvPr id="103" name="102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6025" y="101174551"/>
          <a:ext cx="1733549" cy="18676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342901</xdr:colOff>
      <xdr:row>22</xdr:row>
      <xdr:rowOff>266701</xdr:rowOff>
    </xdr:from>
    <xdr:to>
      <xdr:col>1</xdr:col>
      <xdr:colOff>1562101</xdr:colOff>
      <xdr:row>22</xdr:row>
      <xdr:rowOff>1485901</xdr:rowOff>
    </xdr:to>
    <xdr:pic>
      <xdr:nvPicPr>
        <xdr:cNvPr id="104" name="103 Imagen" descr="Resultado de imagen de Huawei Mate 9 4G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9376" y="36652201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</xdr:row>
      <xdr:rowOff>228600</xdr:rowOff>
    </xdr:from>
    <xdr:to>
      <xdr:col>1</xdr:col>
      <xdr:colOff>2033779</xdr:colOff>
      <xdr:row>23</xdr:row>
      <xdr:rowOff>1704975</xdr:rowOff>
    </xdr:to>
    <xdr:pic>
      <xdr:nvPicPr>
        <xdr:cNvPr id="105" name="104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38519100"/>
          <a:ext cx="1986154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161926</xdr:colOff>
      <xdr:row>24</xdr:row>
      <xdr:rowOff>76201</xdr:rowOff>
    </xdr:from>
    <xdr:to>
      <xdr:col>1</xdr:col>
      <xdr:colOff>1943100</xdr:colOff>
      <xdr:row>24</xdr:row>
      <xdr:rowOff>1857375</xdr:rowOff>
    </xdr:to>
    <xdr:pic>
      <xdr:nvPicPr>
        <xdr:cNvPr id="106" name="105 Imagen" descr="Resultado de imagen de Huawei Mediapad T1 10 4G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1" y="40271701"/>
          <a:ext cx="1781174" cy="1781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25</xdr:row>
      <xdr:rowOff>276226</xdr:rowOff>
    </xdr:from>
    <xdr:to>
      <xdr:col>1</xdr:col>
      <xdr:colOff>2085764</xdr:colOff>
      <xdr:row>25</xdr:row>
      <xdr:rowOff>1647825</xdr:rowOff>
    </xdr:to>
    <xdr:pic>
      <xdr:nvPicPr>
        <xdr:cNvPr id="107" name="106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5" y="42376726"/>
          <a:ext cx="2047664" cy="1371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26</xdr:row>
      <xdr:rowOff>285750</xdr:rowOff>
    </xdr:from>
    <xdr:to>
      <xdr:col>1</xdr:col>
      <xdr:colOff>2068512</xdr:colOff>
      <xdr:row>26</xdr:row>
      <xdr:rowOff>1562100</xdr:rowOff>
    </xdr:to>
    <xdr:pic>
      <xdr:nvPicPr>
        <xdr:cNvPr id="108" name="107 Imagen" descr="Resultado de imagen de Huawei Nova Plus 4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44291250"/>
          <a:ext cx="2020887" cy="1276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161925</xdr:colOff>
      <xdr:row>27</xdr:row>
      <xdr:rowOff>66676</xdr:rowOff>
    </xdr:from>
    <xdr:to>
      <xdr:col>1</xdr:col>
      <xdr:colOff>1991376</xdr:colOff>
      <xdr:row>27</xdr:row>
      <xdr:rowOff>1838325</xdr:rowOff>
    </xdr:to>
    <xdr:pic>
      <xdr:nvPicPr>
        <xdr:cNvPr id="109" name="108 Imagen" descr="Resultado de imagen de Huawei P8 Lite 4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5977176"/>
          <a:ext cx="1829451" cy="1771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142876</xdr:colOff>
      <xdr:row>30</xdr:row>
      <xdr:rowOff>38101</xdr:rowOff>
    </xdr:from>
    <xdr:to>
      <xdr:col>1</xdr:col>
      <xdr:colOff>1990726</xdr:colOff>
      <xdr:row>30</xdr:row>
      <xdr:rowOff>1885951</xdr:rowOff>
    </xdr:to>
    <xdr:pic>
      <xdr:nvPicPr>
        <xdr:cNvPr id="110" name="109 Imagen" descr="Resultado de imagen de Huawei P9 Lite 4G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1" y="51663601"/>
          <a:ext cx="1847850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31</xdr:row>
      <xdr:rowOff>47625</xdr:rowOff>
    </xdr:from>
    <xdr:to>
      <xdr:col>1</xdr:col>
      <xdr:colOff>1990725</xdr:colOff>
      <xdr:row>31</xdr:row>
      <xdr:rowOff>1847850</xdr:rowOff>
    </xdr:to>
    <xdr:pic>
      <xdr:nvPicPr>
        <xdr:cNvPr id="111" name="110 Imagen" descr="Resultado de imagen de Huawei P9 Plus 4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6975" y="53578125"/>
          <a:ext cx="1800225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209549</xdr:colOff>
      <xdr:row>32</xdr:row>
      <xdr:rowOff>76199</xdr:rowOff>
    </xdr:from>
    <xdr:to>
      <xdr:col>1</xdr:col>
      <xdr:colOff>2019300</xdr:colOff>
      <xdr:row>32</xdr:row>
      <xdr:rowOff>1885950</xdr:rowOff>
    </xdr:to>
    <xdr:pic>
      <xdr:nvPicPr>
        <xdr:cNvPr id="112" name="111 Imagen" descr="Resultado de imagen de Huawei P10 4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6024" y="55511699"/>
          <a:ext cx="1809751" cy="1809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85725</xdr:colOff>
      <xdr:row>33</xdr:row>
      <xdr:rowOff>228599</xdr:rowOff>
    </xdr:from>
    <xdr:to>
      <xdr:col>1</xdr:col>
      <xdr:colOff>2066925</xdr:colOff>
      <xdr:row>33</xdr:row>
      <xdr:rowOff>1714500</xdr:rowOff>
    </xdr:to>
    <xdr:pic>
      <xdr:nvPicPr>
        <xdr:cNvPr id="113" name="112 Imagen" descr="Resultado de imagen de Huawei P10 Lite 4G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2200" y="57569099"/>
          <a:ext cx="1981200" cy="1485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171451</xdr:colOff>
      <xdr:row>34</xdr:row>
      <xdr:rowOff>47626</xdr:rowOff>
    </xdr:from>
    <xdr:to>
      <xdr:col>1</xdr:col>
      <xdr:colOff>1971675</xdr:colOff>
      <xdr:row>34</xdr:row>
      <xdr:rowOff>1847850</xdr:rowOff>
    </xdr:to>
    <xdr:pic>
      <xdr:nvPicPr>
        <xdr:cNvPr id="114" name="113 Imagen" descr="Resultado de imagen de Huawei Y5 II 4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7926" y="59293126"/>
          <a:ext cx="1800224" cy="1800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38101</xdr:colOff>
      <xdr:row>35</xdr:row>
      <xdr:rowOff>371478</xdr:rowOff>
    </xdr:from>
    <xdr:to>
      <xdr:col>1</xdr:col>
      <xdr:colOff>2094835</xdr:colOff>
      <xdr:row>35</xdr:row>
      <xdr:rowOff>1590675</xdr:rowOff>
    </xdr:to>
    <xdr:pic>
      <xdr:nvPicPr>
        <xdr:cNvPr id="115" name="114 Imagen" descr="Resultado de imagen de Huawei Watch 2 4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6" y="61521978"/>
          <a:ext cx="2056734" cy="1219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152399</xdr:colOff>
      <xdr:row>29</xdr:row>
      <xdr:rowOff>19049</xdr:rowOff>
    </xdr:from>
    <xdr:to>
      <xdr:col>1</xdr:col>
      <xdr:colOff>2000250</xdr:colOff>
      <xdr:row>29</xdr:row>
      <xdr:rowOff>1866900</xdr:rowOff>
    </xdr:to>
    <xdr:pic>
      <xdr:nvPicPr>
        <xdr:cNvPr id="117" name="116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4" y="49739549"/>
          <a:ext cx="1847851" cy="1847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152401</xdr:colOff>
      <xdr:row>42</xdr:row>
      <xdr:rowOff>57151</xdr:rowOff>
    </xdr:from>
    <xdr:to>
      <xdr:col>1</xdr:col>
      <xdr:colOff>1962150</xdr:colOff>
      <xdr:row>42</xdr:row>
      <xdr:rowOff>1866900</xdr:rowOff>
    </xdr:to>
    <xdr:pic>
      <xdr:nvPicPr>
        <xdr:cNvPr id="118" name="117 Imagen" descr="Resultado de imagen de iPhone 6S Plus 128GB 4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6" y="72637651"/>
          <a:ext cx="1809749" cy="1809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171449</xdr:colOff>
      <xdr:row>42</xdr:row>
      <xdr:rowOff>1904999</xdr:rowOff>
    </xdr:from>
    <xdr:to>
      <xdr:col>1</xdr:col>
      <xdr:colOff>2009775</xdr:colOff>
      <xdr:row>43</xdr:row>
      <xdr:rowOff>1838325</xdr:rowOff>
    </xdr:to>
    <xdr:pic>
      <xdr:nvPicPr>
        <xdr:cNvPr id="119" name="118 Imagen" descr="Resultado de imagen de iPhone 6S Plus 128GB 4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7924" y="74485499"/>
          <a:ext cx="1838326" cy="1838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333374</xdr:colOff>
      <xdr:row>44</xdr:row>
      <xdr:rowOff>47625</xdr:rowOff>
    </xdr:from>
    <xdr:to>
      <xdr:col>1</xdr:col>
      <xdr:colOff>1866900</xdr:colOff>
      <xdr:row>44</xdr:row>
      <xdr:rowOff>1855907</xdr:rowOff>
    </xdr:to>
    <xdr:pic>
      <xdr:nvPicPr>
        <xdr:cNvPr id="120" name="119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9849" y="76438125"/>
          <a:ext cx="1533526" cy="18082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142876</xdr:colOff>
      <xdr:row>47</xdr:row>
      <xdr:rowOff>28576</xdr:rowOff>
    </xdr:from>
    <xdr:to>
      <xdr:col>1</xdr:col>
      <xdr:colOff>2009776</xdr:colOff>
      <xdr:row>47</xdr:row>
      <xdr:rowOff>1895476</xdr:rowOff>
    </xdr:to>
    <xdr:pic>
      <xdr:nvPicPr>
        <xdr:cNvPr id="122" name="121 Imagen" descr="Resultado de imagen de Iphone 7 Plus 128GB 4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1" y="82134076"/>
          <a:ext cx="18669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48</xdr:row>
      <xdr:rowOff>9525</xdr:rowOff>
    </xdr:from>
    <xdr:to>
      <xdr:col>1</xdr:col>
      <xdr:colOff>2000250</xdr:colOff>
      <xdr:row>48</xdr:row>
      <xdr:rowOff>1876425</xdr:rowOff>
    </xdr:to>
    <xdr:pic>
      <xdr:nvPicPr>
        <xdr:cNvPr id="124" name="123 Imagen" descr="Resultado de imagen de Iphone 7 Plus 128GB 4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9825" y="84020025"/>
          <a:ext cx="18669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49</xdr:row>
      <xdr:rowOff>19050</xdr:rowOff>
    </xdr:from>
    <xdr:to>
      <xdr:col>1</xdr:col>
      <xdr:colOff>1990725</xdr:colOff>
      <xdr:row>49</xdr:row>
      <xdr:rowOff>1885950</xdr:rowOff>
    </xdr:to>
    <xdr:pic>
      <xdr:nvPicPr>
        <xdr:cNvPr id="126" name="125 Imagen" descr="Resultado de imagen de Iphone 7 Plus 128GB 4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85934550"/>
          <a:ext cx="18669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51</xdr:row>
      <xdr:rowOff>0</xdr:rowOff>
    </xdr:from>
    <xdr:to>
      <xdr:col>1</xdr:col>
      <xdr:colOff>1962151</xdr:colOff>
      <xdr:row>51</xdr:row>
      <xdr:rowOff>1828801</xdr:rowOff>
    </xdr:to>
    <xdr:pic>
      <xdr:nvPicPr>
        <xdr:cNvPr id="128" name="127 Imagen" descr="Resultado de imagen de iPhone SE 16GB 4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9825" y="89725500"/>
          <a:ext cx="1828801" cy="1828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104775</xdr:colOff>
      <xdr:row>52</xdr:row>
      <xdr:rowOff>47625</xdr:rowOff>
    </xdr:from>
    <xdr:to>
      <xdr:col>1</xdr:col>
      <xdr:colOff>1933576</xdr:colOff>
      <xdr:row>52</xdr:row>
      <xdr:rowOff>1876426</xdr:rowOff>
    </xdr:to>
    <xdr:pic>
      <xdr:nvPicPr>
        <xdr:cNvPr id="130" name="129 Imagen" descr="Resultado de imagen de iPhone SE 16GB 4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0" y="91678125"/>
          <a:ext cx="1828801" cy="1828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180975</xdr:colOff>
      <xdr:row>53</xdr:row>
      <xdr:rowOff>19050</xdr:rowOff>
    </xdr:from>
    <xdr:to>
      <xdr:col>1</xdr:col>
      <xdr:colOff>2009776</xdr:colOff>
      <xdr:row>53</xdr:row>
      <xdr:rowOff>1847851</xdr:rowOff>
    </xdr:to>
    <xdr:pic>
      <xdr:nvPicPr>
        <xdr:cNvPr id="132" name="131 Imagen" descr="Resultado de imagen de iPhone SE 16GB 4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7450" y="93554550"/>
          <a:ext cx="1828801" cy="1828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60</xdr:row>
      <xdr:rowOff>0</xdr:rowOff>
    </xdr:from>
    <xdr:to>
      <xdr:col>1</xdr:col>
      <xdr:colOff>1971675</xdr:colOff>
      <xdr:row>60</xdr:row>
      <xdr:rowOff>1876425</xdr:rowOff>
    </xdr:to>
    <xdr:pic>
      <xdr:nvPicPr>
        <xdr:cNvPr id="133" name="132 Imagen" descr="Resultado de imagen de LG K10 4G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1725" y="103060500"/>
          <a:ext cx="1876425" cy="1876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62</xdr:row>
      <xdr:rowOff>19050</xdr:rowOff>
    </xdr:from>
    <xdr:to>
      <xdr:col>1</xdr:col>
      <xdr:colOff>2009775</xdr:colOff>
      <xdr:row>62</xdr:row>
      <xdr:rowOff>1885950</xdr:rowOff>
    </xdr:to>
    <xdr:pic>
      <xdr:nvPicPr>
        <xdr:cNvPr id="135" name="134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0" y="104984550"/>
          <a:ext cx="18669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63</xdr:row>
      <xdr:rowOff>190499</xdr:rowOff>
    </xdr:from>
    <xdr:to>
      <xdr:col>1</xdr:col>
      <xdr:colOff>2097405</xdr:colOff>
      <xdr:row>63</xdr:row>
      <xdr:rowOff>1533524</xdr:rowOff>
    </xdr:to>
    <xdr:pic>
      <xdr:nvPicPr>
        <xdr:cNvPr id="137" name="136 Imagen" descr="Resultado de imagen de LG SMART TV 32&quot;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107060999"/>
          <a:ext cx="2097405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64</xdr:row>
      <xdr:rowOff>1</xdr:rowOff>
    </xdr:from>
    <xdr:to>
      <xdr:col>2</xdr:col>
      <xdr:colOff>9525</xdr:colOff>
      <xdr:row>64</xdr:row>
      <xdr:rowOff>1875860</xdr:rowOff>
    </xdr:to>
    <xdr:pic>
      <xdr:nvPicPr>
        <xdr:cNvPr id="139" name="138 Imagen" descr="Resultado de imagen de LG Smart TV LH590V 43”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6" y="108775501"/>
          <a:ext cx="2114549" cy="18758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9526</xdr:colOff>
      <xdr:row>65</xdr:row>
      <xdr:rowOff>228600</xdr:rowOff>
    </xdr:from>
    <xdr:to>
      <xdr:col>1</xdr:col>
      <xdr:colOff>2085976</xdr:colOff>
      <xdr:row>65</xdr:row>
      <xdr:rowOff>1558207</xdr:rowOff>
    </xdr:to>
    <xdr:pic>
      <xdr:nvPicPr>
        <xdr:cNvPr id="140" name="139 Imagen" descr="Resultado de imagen de LG Smart TV LH590V 49”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1" y="110909100"/>
          <a:ext cx="2076450" cy="13296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9527</xdr:colOff>
      <xdr:row>66</xdr:row>
      <xdr:rowOff>209552</xdr:rowOff>
    </xdr:from>
    <xdr:to>
      <xdr:col>1</xdr:col>
      <xdr:colOff>2095501</xdr:colOff>
      <xdr:row>66</xdr:row>
      <xdr:rowOff>1548100</xdr:rowOff>
    </xdr:to>
    <xdr:pic>
      <xdr:nvPicPr>
        <xdr:cNvPr id="142" name="141 Imagen" descr="Resultado de imagen de LG Television 49&quot; 4K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2" y="112795052"/>
          <a:ext cx="2085974" cy="13385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67</xdr:row>
      <xdr:rowOff>161925</xdr:rowOff>
    </xdr:from>
    <xdr:to>
      <xdr:col>1</xdr:col>
      <xdr:colOff>2072715</xdr:colOff>
      <xdr:row>67</xdr:row>
      <xdr:rowOff>1657350</xdr:rowOff>
    </xdr:to>
    <xdr:pic>
      <xdr:nvPicPr>
        <xdr:cNvPr id="144" name="143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6" y="114652425"/>
          <a:ext cx="2072714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38101</xdr:colOff>
      <xdr:row>68</xdr:row>
      <xdr:rowOff>304801</xdr:rowOff>
    </xdr:from>
    <xdr:to>
      <xdr:col>2</xdr:col>
      <xdr:colOff>12699</xdr:colOff>
      <xdr:row>68</xdr:row>
      <xdr:rowOff>1552575</xdr:rowOff>
    </xdr:to>
    <xdr:pic>
      <xdr:nvPicPr>
        <xdr:cNvPr id="146" name="145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6" y="116700301"/>
          <a:ext cx="2079623" cy="1247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142876</xdr:colOff>
      <xdr:row>69</xdr:row>
      <xdr:rowOff>9526</xdr:rowOff>
    </xdr:from>
    <xdr:to>
      <xdr:col>1</xdr:col>
      <xdr:colOff>1990725</xdr:colOff>
      <xdr:row>69</xdr:row>
      <xdr:rowOff>1857375</xdr:rowOff>
    </xdr:to>
    <xdr:pic>
      <xdr:nvPicPr>
        <xdr:cNvPr id="148" name="147 Imagen" descr="Resultado de imagen de LG X Power 4G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1" y="118310026"/>
          <a:ext cx="1847849" cy="1847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200026</xdr:colOff>
      <xdr:row>72</xdr:row>
      <xdr:rowOff>28576</xdr:rowOff>
    </xdr:from>
    <xdr:to>
      <xdr:col>1</xdr:col>
      <xdr:colOff>1872330</xdr:colOff>
      <xdr:row>72</xdr:row>
      <xdr:rowOff>1876426</xdr:rowOff>
    </xdr:to>
    <xdr:pic>
      <xdr:nvPicPr>
        <xdr:cNvPr id="150" name="149 Imagen" descr="Resultado de imagen de Nokia 150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1" y="135474076"/>
          <a:ext cx="1672304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72</xdr:row>
      <xdr:rowOff>1895475</xdr:rowOff>
    </xdr:from>
    <xdr:to>
      <xdr:col>1</xdr:col>
      <xdr:colOff>2009775</xdr:colOff>
      <xdr:row>73</xdr:row>
      <xdr:rowOff>1876425</xdr:rowOff>
    </xdr:to>
    <xdr:pic>
      <xdr:nvPicPr>
        <xdr:cNvPr id="152" name="151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122100975"/>
          <a:ext cx="1885950" cy="1885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19051</xdr:colOff>
      <xdr:row>74</xdr:row>
      <xdr:rowOff>323850</xdr:rowOff>
    </xdr:from>
    <xdr:to>
      <xdr:col>1</xdr:col>
      <xdr:colOff>2094109</xdr:colOff>
      <xdr:row>74</xdr:row>
      <xdr:rowOff>1562100</xdr:rowOff>
    </xdr:to>
    <xdr:pic>
      <xdr:nvPicPr>
        <xdr:cNvPr id="154" name="153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6" y="124339350"/>
          <a:ext cx="2075058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75</xdr:row>
      <xdr:rowOff>47625</xdr:rowOff>
    </xdr:from>
    <xdr:to>
      <xdr:col>1</xdr:col>
      <xdr:colOff>2085975</xdr:colOff>
      <xdr:row>75</xdr:row>
      <xdr:rowOff>1847850</xdr:rowOff>
    </xdr:to>
    <xdr:pic>
      <xdr:nvPicPr>
        <xdr:cNvPr id="156" name="155 Imagen" descr="Resultado de imagen de Orange Dive 71 4G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25968125"/>
          <a:ext cx="2066925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28576</xdr:colOff>
      <xdr:row>76</xdr:row>
      <xdr:rowOff>209551</xdr:rowOff>
    </xdr:from>
    <xdr:to>
      <xdr:col>1</xdr:col>
      <xdr:colOff>2098120</xdr:colOff>
      <xdr:row>76</xdr:row>
      <xdr:rowOff>1695450</xdr:rowOff>
    </xdr:to>
    <xdr:pic>
      <xdr:nvPicPr>
        <xdr:cNvPr id="158" name="157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1" y="128035051"/>
          <a:ext cx="2069544" cy="1485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276226</xdr:colOff>
      <xdr:row>77</xdr:row>
      <xdr:rowOff>47626</xdr:rowOff>
    </xdr:from>
    <xdr:to>
      <xdr:col>1</xdr:col>
      <xdr:colOff>1854424</xdr:colOff>
      <xdr:row>77</xdr:row>
      <xdr:rowOff>1876426</xdr:rowOff>
    </xdr:to>
    <xdr:pic>
      <xdr:nvPicPr>
        <xdr:cNvPr id="160" name="159 Imagen" descr="Resultado de imagen de Orange Rise 31 3G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52701" y="129778126"/>
          <a:ext cx="1578198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78</xdr:row>
      <xdr:rowOff>257175</xdr:rowOff>
    </xdr:from>
    <xdr:to>
      <xdr:col>1</xdr:col>
      <xdr:colOff>2071146</xdr:colOff>
      <xdr:row>78</xdr:row>
      <xdr:rowOff>1676400</xdr:rowOff>
    </xdr:to>
    <xdr:pic>
      <xdr:nvPicPr>
        <xdr:cNvPr id="162" name="161 Imagen" descr="Resultado de imagen de Orange Rise 51 4G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131892675"/>
          <a:ext cx="2042571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104776</xdr:colOff>
      <xdr:row>79</xdr:row>
      <xdr:rowOff>19051</xdr:rowOff>
    </xdr:from>
    <xdr:to>
      <xdr:col>1</xdr:col>
      <xdr:colOff>1990726</xdr:colOff>
      <xdr:row>80</xdr:row>
      <xdr:rowOff>1</xdr:rowOff>
    </xdr:to>
    <xdr:pic>
      <xdr:nvPicPr>
        <xdr:cNvPr id="164" name="163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1" y="133559551"/>
          <a:ext cx="1885950" cy="1885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76201</xdr:colOff>
      <xdr:row>80</xdr:row>
      <xdr:rowOff>1</xdr:rowOff>
    </xdr:from>
    <xdr:to>
      <xdr:col>1</xdr:col>
      <xdr:colOff>1962151</xdr:colOff>
      <xdr:row>80</xdr:row>
      <xdr:rowOff>1885951</xdr:rowOff>
    </xdr:to>
    <xdr:pic>
      <xdr:nvPicPr>
        <xdr:cNvPr id="166" name="165 Imagen" descr="Resultado de imagen de Samsung Galaxy A3 2017 4G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2676" y="135445501"/>
          <a:ext cx="1885950" cy="1885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85726</xdr:colOff>
      <xdr:row>81</xdr:row>
      <xdr:rowOff>1</xdr:rowOff>
    </xdr:from>
    <xdr:to>
      <xdr:col>1</xdr:col>
      <xdr:colOff>1952626</xdr:colOff>
      <xdr:row>81</xdr:row>
      <xdr:rowOff>1866901</xdr:rowOff>
    </xdr:to>
    <xdr:pic>
      <xdr:nvPicPr>
        <xdr:cNvPr id="167" name="166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2201" y="137350501"/>
          <a:ext cx="18669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66675</xdr:colOff>
      <xdr:row>82</xdr:row>
      <xdr:rowOff>76201</xdr:rowOff>
    </xdr:from>
    <xdr:to>
      <xdr:col>1</xdr:col>
      <xdr:colOff>2076450</xdr:colOff>
      <xdr:row>82</xdr:row>
      <xdr:rowOff>1848823</xdr:rowOff>
    </xdr:to>
    <xdr:pic>
      <xdr:nvPicPr>
        <xdr:cNvPr id="169" name="168 Imagen" descr="Resultado de imagen de Samsung Galaxy A5 2017 4G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150" y="139331701"/>
          <a:ext cx="2009775" cy="1772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84</xdr:row>
      <xdr:rowOff>19051</xdr:rowOff>
    </xdr:from>
    <xdr:to>
      <xdr:col>1</xdr:col>
      <xdr:colOff>1885950</xdr:colOff>
      <xdr:row>84</xdr:row>
      <xdr:rowOff>1881615</xdr:rowOff>
    </xdr:to>
    <xdr:pic>
      <xdr:nvPicPr>
        <xdr:cNvPr id="171" name="170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6975" y="143084551"/>
          <a:ext cx="1695450" cy="1862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85</xdr:row>
      <xdr:rowOff>123826</xdr:rowOff>
    </xdr:from>
    <xdr:to>
      <xdr:col>1</xdr:col>
      <xdr:colOff>2073429</xdr:colOff>
      <xdr:row>85</xdr:row>
      <xdr:rowOff>1828800</xdr:rowOff>
    </xdr:to>
    <xdr:pic>
      <xdr:nvPicPr>
        <xdr:cNvPr id="173" name="172 Imagen" descr="Resultado de imagen de Samsung Galaxy J5 2016 4G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145094326"/>
          <a:ext cx="2044854" cy="1704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57151</xdr:colOff>
      <xdr:row>86</xdr:row>
      <xdr:rowOff>47625</xdr:rowOff>
    </xdr:from>
    <xdr:to>
      <xdr:col>1</xdr:col>
      <xdr:colOff>2043787</xdr:colOff>
      <xdr:row>86</xdr:row>
      <xdr:rowOff>1866900</xdr:rowOff>
    </xdr:to>
    <xdr:pic>
      <xdr:nvPicPr>
        <xdr:cNvPr id="77" name="76 Imagen" descr="Resultado de imagen de Samsung Galaxy J7 2016 4G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3626" y="146923125"/>
          <a:ext cx="1986636" cy="181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76201</xdr:colOff>
      <xdr:row>87</xdr:row>
      <xdr:rowOff>9526</xdr:rowOff>
    </xdr:from>
    <xdr:to>
      <xdr:col>1</xdr:col>
      <xdr:colOff>1981200</xdr:colOff>
      <xdr:row>88</xdr:row>
      <xdr:rowOff>9525</xdr:rowOff>
    </xdr:to>
    <xdr:pic>
      <xdr:nvPicPr>
        <xdr:cNvPr id="79" name="78 Imagen" descr="Resultado de imagen de Samsung Galaxy S7 32GB 4G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2676" y="148790026"/>
          <a:ext cx="1904999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76201</xdr:colOff>
      <xdr:row>88</xdr:row>
      <xdr:rowOff>19051</xdr:rowOff>
    </xdr:from>
    <xdr:to>
      <xdr:col>1</xdr:col>
      <xdr:colOff>1952625</xdr:colOff>
      <xdr:row>88</xdr:row>
      <xdr:rowOff>1895475</xdr:rowOff>
    </xdr:to>
    <xdr:pic>
      <xdr:nvPicPr>
        <xdr:cNvPr id="81" name="80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2676" y="150704551"/>
          <a:ext cx="1876424" cy="1876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685801</xdr:colOff>
      <xdr:row>87</xdr:row>
      <xdr:rowOff>1276351</xdr:rowOff>
    </xdr:from>
    <xdr:to>
      <xdr:col>9</xdr:col>
      <xdr:colOff>257175</xdr:colOff>
      <xdr:row>88</xdr:row>
      <xdr:rowOff>1228725</xdr:rowOff>
    </xdr:to>
    <xdr:pic>
      <xdr:nvPicPr>
        <xdr:cNvPr id="88" name="87 Imagen" descr="Resultado de imagen de Samsung Galaxy S8 4G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451" y="165296851"/>
          <a:ext cx="1857374" cy="1857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89</xdr:row>
      <xdr:rowOff>1895475</xdr:rowOff>
    </xdr:from>
    <xdr:to>
      <xdr:col>1</xdr:col>
      <xdr:colOff>2028825</xdr:colOff>
      <xdr:row>90</xdr:row>
      <xdr:rowOff>1895475</xdr:rowOff>
    </xdr:to>
    <xdr:pic>
      <xdr:nvPicPr>
        <xdr:cNvPr id="90" name="89 Imagen" descr="Resultado de imagen de Samsung Galaxy S8 Plus 4G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154485975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47626</xdr:colOff>
      <xdr:row>91</xdr:row>
      <xdr:rowOff>238126</xdr:rowOff>
    </xdr:from>
    <xdr:to>
      <xdr:col>1</xdr:col>
      <xdr:colOff>2077832</xdr:colOff>
      <xdr:row>91</xdr:row>
      <xdr:rowOff>1590675</xdr:rowOff>
    </xdr:to>
    <xdr:pic>
      <xdr:nvPicPr>
        <xdr:cNvPr id="94" name="93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1" y="156638626"/>
          <a:ext cx="2030206" cy="1352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38102</xdr:colOff>
      <xdr:row>92</xdr:row>
      <xdr:rowOff>133351</xdr:rowOff>
    </xdr:from>
    <xdr:to>
      <xdr:col>1</xdr:col>
      <xdr:colOff>2066926</xdr:colOff>
      <xdr:row>92</xdr:row>
      <xdr:rowOff>1689520</xdr:rowOff>
    </xdr:to>
    <xdr:pic>
      <xdr:nvPicPr>
        <xdr:cNvPr id="97" name="96 Imagen" descr="Resultado de imagen de Samsung Gear S3 Classic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7" y="158438851"/>
          <a:ext cx="2028824" cy="15561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93</xdr:row>
      <xdr:rowOff>180975</xdr:rowOff>
    </xdr:from>
    <xdr:to>
      <xdr:col>1</xdr:col>
      <xdr:colOff>2085975</xdr:colOff>
      <xdr:row>93</xdr:row>
      <xdr:rowOff>1647063</xdr:rowOff>
    </xdr:to>
    <xdr:pic>
      <xdr:nvPicPr>
        <xdr:cNvPr id="99" name="98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160391475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94</xdr:row>
      <xdr:rowOff>200025</xdr:rowOff>
    </xdr:from>
    <xdr:to>
      <xdr:col>1</xdr:col>
      <xdr:colOff>2076450</xdr:colOff>
      <xdr:row>94</xdr:row>
      <xdr:rowOff>1666113</xdr:rowOff>
    </xdr:to>
    <xdr:pic>
      <xdr:nvPicPr>
        <xdr:cNvPr id="116" name="115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62315525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95</xdr:row>
      <xdr:rowOff>123825</xdr:rowOff>
    </xdr:from>
    <xdr:to>
      <xdr:col>1</xdr:col>
      <xdr:colOff>2057400</xdr:colOff>
      <xdr:row>95</xdr:row>
      <xdr:rowOff>1589913</xdr:rowOff>
    </xdr:to>
    <xdr:pic>
      <xdr:nvPicPr>
        <xdr:cNvPr id="123" name="122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164144325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96</xdr:row>
      <xdr:rowOff>228600</xdr:rowOff>
    </xdr:from>
    <xdr:to>
      <xdr:col>1</xdr:col>
      <xdr:colOff>2076450</xdr:colOff>
      <xdr:row>96</xdr:row>
      <xdr:rowOff>1694688</xdr:rowOff>
    </xdr:to>
    <xdr:pic>
      <xdr:nvPicPr>
        <xdr:cNvPr id="127" name="126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66154100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97</xdr:row>
      <xdr:rowOff>200025</xdr:rowOff>
    </xdr:from>
    <xdr:to>
      <xdr:col>1</xdr:col>
      <xdr:colOff>2066925</xdr:colOff>
      <xdr:row>97</xdr:row>
      <xdr:rowOff>1666113</xdr:rowOff>
    </xdr:to>
    <xdr:pic>
      <xdr:nvPicPr>
        <xdr:cNvPr id="131" name="130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0" y="168030525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98</xdr:row>
      <xdr:rowOff>57150</xdr:rowOff>
    </xdr:from>
    <xdr:to>
      <xdr:col>1</xdr:col>
      <xdr:colOff>2076450</xdr:colOff>
      <xdr:row>98</xdr:row>
      <xdr:rowOff>1523238</xdr:rowOff>
    </xdr:to>
    <xdr:pic>
      <xdr:nvPicPr>
        <xdr:cNvPr id="136" name="135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69792650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99</xdr:row>
      <xdr:rowOff>142875</xdr:rowOff>
    </xdr:from>
    <xdr:to>
      <xdr:col>1</xdr:col>
      <xdr:colOff>2066925</xdr:colOff>
      <xdr:row>99</xdr:row>
      <xdr:rowOff>1608963</xdr:rowOff>
    </xdr:to>
    <xdr:pic>
      <xdr:nvPicPr>
        <xdr:cNvPr id="141" name="140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0" y="171783375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28576</xdr:colOff>
      <xdr:row>100</xdr:row>
      <xdr:rowOff>228601</xdr:rowOff>
    </xdr:from>
    <xdr:to>
      <xdr:col>2</xdr:col>
      <xdr:colOff>10949</xdr:colOff>
      <xdr:row>100</xdr:row>
      <xdr:rowOff>1619251</xdr:rowOff>
    </xdr:to>
    <xdr:pic>
      <xdr:nvPicPr>
        <xdr:cNvPr id="145" name="144 Imagen" descr="Resultado de imagen de Sony PS4 1TB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1" y="173774101"/>
          <a:ext cx="208739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228600</xdr:rowOff>
    </xdr:from>
    <xdr:to>
      <xdr:col>2</xdr:col>
      <xdr:colOff>1423</xdr:colOff>
      <xdr:row>101</xdr:row>
      <xdr:rowOff>1619250</xdr:rowOff>
    </xdr:to>
    <xdr:pic>
      <xdr:nvPicPr>
        <xdr:cNvPr id="149" name="148 Imagen" descr="Resultado de imagen de Sony PS4 1TB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75679100"/>
          <a:ext cx="208739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123826</xdr:colOff>
      <xdr:row>102</xdr:row>
      <xdr:rowOff>28576</xdr:rowOff>
    </xdr:from>
    <xdr:to>
      <xdr:col>1</xdr:col>
      <xdr:colOff>1990725</xdr:colOff>
      <xdr:row>102</xdr:row>
      <xdr:rowOff>1895475</xdr:rowOff>
    </xdr:to>
    <xdr:pic>
      <xdr:nvPicPr>
        <xdr:cNvPr id="153" name="152 Imagen" descr="Resultado de imagen de Sony PS4 Slim 500GB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1" y="177384076"/>
          <a:ext cx="1866899" cy="1866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103</xdr:row>
      <xdr:rowOff>38100</xdr:rowOff>
    </xdr:from>
    <xdr:to>
      <xdr:col>1</xdr:col>
      <xdr:colOff>2009774</xdr:colOff>
      <xdr:row>103</xdr:row>
      <xdr:rowOff>1904999</xdr:rowOff>
    </xdr:to>
    <xdr:pic>
      <xdr:nvPicPr>
        <xdr:cNvPr id="157" name="156 Imagen" descr="Resultado de imagen de Sony PS4 Slim 500GB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0" y="179298600"/>
          <a:ext cx="1866899" cy="1866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104</xdr:row>
      <xdr:rowOff>76200</xdr:rowOff>
    </xdr:from>
    <xdr:to>
      <xdr:col>1</xdr:col>
      <xdr:colOff>1943100</xdr:colOff>
      <xdr:row>104</xdr:row>
      <xdr:rowOff>1848993</xdr:rowOff>
    </xdr:to>
    <xdr:pic>
      <xdr:nvPicPr>
        <xdr:cNvPr id="161" name="160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5" y="181241700"/>
          <a:ext cx="1790700" cy="1772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447675</xdr:colOff>
      <xdr:row>105</xdr:row>
      <xdr:rowOff>0</xdr:rowOff>
    </xdr:from>
    <xdr:to>
      <xdr:col>1</xdr:col>
      <xdr:colOff>1659852</xdr:colOff>
      <xdr:row>105</xdr:row>
      <xdr:rowOff>1876425</xdr:rowOff>
    </xdr:to>
    <xdr:pic>
      <xdr:nvPicPr>
        <xdr:cNvPr id="165" name="164 Imagen" descr="Resultado de imagen de Sony Xperia X 4G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50" y="183070500"/>
          <a:ext cx="1212177" cy="1876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104776</xdr:colOff>
      <xdr:row>106</xdr:row>
      <xdr:rowOff>9526</xdr:rowOff>
    </xdr:from>
    <xdr:to>
      <xdr:col>1</xdr:col>
      <xdr:colOff>1981200</xdr:colOff>
      <xdr:row>106</xdr:row>
      <xdr:rowOff>1885950</xdr:rowOff>
    </xdr:to>
    <xdr:pic>
      <xdr:nvPicPr>
        <xdr:cNvPr id="170" name="169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1" y="184985026"/>
          <a:ext cx="1876424" cy="1876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19051</xdr:colOff>
      <xdr:row>107</xdr:row>
      <xdr:rowOff>104776</xdr:rowOff>
    </xdr:from>
    <xdr:to>
      <xdr:col>1</xdr:col>
      <xdr:colOff>2073899</xdr:colOff>
      <xdr:row>107</xdr:row>
      <xdr:rowOff>1714500</xdr:rowOff>
    </xdr:to>
    <xdr:pic>
      <xdr:nvPicPr>
        <xdr:cNvPr id="172" name="171 Imagen" descr="Resultado de imagen de Sony Xperia XZ 4G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6" y="186985276"/>
          <a:ext cx="2054848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600075</xdr:colOff>
      <xdr:row>108</xdr:row>
      <xdr:rowOff>38101</xdr:rowOff>
    </xdr:from>
    <xdr:to>
      <xdr:col>1</xdr:col>
      <xdr:colOff>1581150</xdr:colOff>
      <xdr:row>108</xdr:row>
      <xdr:rowOff>1898391</xdr:rowOff>
    </xdr:to>
    <xdr:pic>
      <xdr:nvPicPr>
        <xdr:cNvPr id="175" name="174 Imagen" descr="Resultado de imagen de SPC Felicity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6550" y="188823601"/>
          <a:ext cx="981075" cy="1860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581025</xdr:colOff>
      <xdr:row>109</xdr:row>
      <xdr:rowOff>28575</xdr:rowOff>
    </xdr:from>
    <xdr:to>
      <xdr:col>1</xdr:col>
      <xdr:colOff>1562100</xdr:colOff>
      <xdr:row>109</xdr:row>
      <xdr:rowOff>1888865</xdr:rowOff>
    </xdr:to>
    <xdr:pic>
      <xdr:nvPicPr>
        <xdr:cNvPr id="177" name="176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0" y="194529075"/>
          <a:ext cx="981075" cy="1860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89</xdr:row>
      <xdr:rowOff>66675</xdr:rowOff>
    </xdr:from>
    <xdr:to>
      <xdr:col>1</xdr:col>
      <xdr:colOff>1866900</xdr:colOff>
      <xdr:row>89</xdr:row>
      <xdr:rowOff>1887384</xdr:rowOff>
    </xdr:to>
    <xdr:pic>
      <xdr:nvPicPr>
        <xdr:cNvPr id="125" name="124 Imagen" descr="Resultado de imagen de samsung galaxy s8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6025" y="167897175"/>
          <a:ext cx="1657350" cy="18207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F31"/>
  <sheetViews>
    <sheetView showGridLines="0" tabSelected="1" zoomScaleNormal="100" workbookViewId="0">
      <selection activeCell="D11" sqref="D11:E11"/>
    </sheetView>
  </sheetViews>
  <sheetFormatPr baseColWidth="10" defaultColWidth="9" defaultRowHeight="15"/>
  <cols>
    <col min="1" max="1" width="9.140625" customWidth="1"/>
    <col min="2" max="2" width="18.7109375" customWidth="1"/>
    <col min="3" max="3" width="16.7109375" customWidth="1"/>
    <col min="4" max="4" width="13.85546875" customWidth="1"/>
    <col min="5" max="5" width="50.5703125" customWidth="1"/>
    <col min="6" max="6" width="15.28515625" customWidth="1"/>
    <col min="7" max="7" width="16.5703125" customWidth="1"/>
    <col min="8" max="8" width="6.85546875" customWidth="1"/>
    <col min="9" max="9" width="13.85546875" customWidth="1"/>
    <col min="10" max="10" width="41.140625" customWidth="1"/>
    <col min="11" max="11" width="48.7109375" customWidth="1"/>
    <col min="12" max="12" width="8.28515625" hidden="1"/>
    <col min="13" max="13" width="13.140625" customWidth="1"/>
    <col min="14" max="14" width="13.7109375" customWidth="1"/>
    <col min="15" max="15" width="13.85546875" hidden="1" customWidth="1"/>
    <col min="16" max="16" width="9.140625" hidden="1" customWidth="1"/>
    <col min="17" max="256" width="9.140625" customWidth="1"/>
  </cols>
  <sheetData>
    <row r="1" spans="2:32" ht="19.5" thickBot="1">
      <c r="B1" s="1" t="s">
        <v>8</v>
      </c>
      <c r="D1" s="1"/>
      <c r="K1" s="2"/>
      <c r="L1" s="2"/>
      <c r="M1" s="2"/>
      <c r="N1" s="2"/>
    </row>
    <row r="2" spans="2:32" ht="21.75" thickTop="1">
      <c r="B2" s="3" t="s">
        <v>10</v>
      </c>
      <c r="C2" s="219" t="s">
        <v>422</v>
      </c>
      <c r="D2" s="220"/>
      <c r="E2" s="221"/>
      <c r="K2" s="4"/>
      <c r="L2" s="4"/>
      <c r="M2" s="5"/>
      <c r="N2" s="5"/>
      <c r="W2" s="282" t="s">
        <v>335</v>
      </c>
      <c r="X2" s="283"/>
      <c r="Y2" s="283"/>
      <c r="Z2" s="283"/>
      <c r="AA2" s="283"/>
    </row>
    <row r="3" spans="2:32" ht="18.75" thickBot="1">
      <c r="B3" s="6" t="s">
        <v>9</v>
      </c>
      <c r="C3" s="231" t="s">
        <v>423</v>
      </c>
      <c r="D3" s="232"/>
      <c r="E3" s="233"/>
      <c r="K3" s="4"/>
      <c r="L3" s="4"/>
      <c r="M3" s="5"/>
      <c r="N3" s="5"/>
    </row>
    <row r="4" spans="2:32" ht="18.75" thickBot="1">
      <c r="B4" s="7" t="s">
        <v>11</v>
      </c>
      <c r="C4" s="8">
        <f ca="1">TODAY()</f>
        <v>43009</v>
      </c>
      <c r="D4" s="9" t="s">
        <v>39</v>
      </c>
      <c r="E4" s="10">
        <v>85610782</v>
      </c>
      <c r="K4" s="4"/>
      <c r="L4" s="4"/>
      <c r="M4" s="5"/>
      <c r="N4" s="5"/>
      <c r="R4" s="255" t="str">
        <f>IF(K7="","",K7)</f>
        <v/>
      </c>
      <c r="S4" s="256"/>
      <c r="T4" s="257"/>
      <c r="V4" s="255" t="str">
        <f>IF(K8="","",K8)</f>
        <v/>
      </c>
      <c r="W4" s="256"/>
      <c r="X4" s="257"/>
      <c r="Z4" s="255" t="str">
        <f>IF(K9="","",K9)</f>
        <v/>
      </c>
      <c r="AA4" s="256"/>
      <c r="AB4" s="257"/>
      <c r="AD4" s="255" t="str">
        <f>IF(K10="","",K10)</f>
        <v/>
      </c>
      <c r="AE4" s="256"/>
      <c r="AF4" s="257"/>
    </row>
    <row r="5" spans="2:32" ht="15" customHeight="1" thickTop="1" thickBot="1">
      <c r="B5" s="11" t="s">
        <v>251</v>
      </c>
      <c r="C5" s="12">
        <f ca="1">EOMONTH(C4,0)</f>
        <v>43039</v>
      </c>
      <c r="D5" s="13"/>
      <c r="E5" s="14"/>
      <c r="K5" s="4"/>
      <c r="L5" s="4"/>
      <c r="M5" s="5"/>
      <c r="N5" s="5"/>
    </row>
    <row r="6" spans="2:32" ht="15.75" thickBot="1">
      <c r="B6" s="15" t="s">
        <v>12</v>
      </c>
      <c r="C6" s="15" t="s">
        <v>15</v>
      </c>
      <c r="D6" s="234" t="s">
        <v>13</v>
      </c>
      <c r="E6" s="235"/>
      <c r="F6" s="15" t="s">
        <v>14</v>
      </c>
      <c r="G6" s="15" t="s">
        <v>21</v>
      </c>
      <c r="H6" s="16"/>
      <c r="I6" s="138" t="s">
        <v>225</v>
      </c>
      <c r="J6" s="138" t="s">
        <v>13</v>
      </c>
      <c r="K6" s="138" t="s">
        <v>117</v>
      </c>
      <c r="L6" s="138" t="s">
        <v>118</v>
      </c>
      <c r="M6" s="138" t="s">
        <v>119</v>
      </c>
      <c r="N6" s="138" t="s">
        <v>120</v>
      </c>
      <c r="P6" s="135" t="s">
        <v>283</v>
      </c>
    </row>
    <row r="7" spans="2:32" ht="15.75" thickBot="1">
      <c r="B7" s="17" t="s">
        <v>16</v>
      </c>
      <c r="C7" s="131"/>
      <c r="D7" s="236" t="s">
        <v>60</v>
      </c>
      <c r="E7" s="237"/>
      <c r="F7" s="225">
        <f>IFERROR(VLOOKUP(D7,Hoja1!B2:G101,2,FALSE),"")</f>
        <v>51.2</v>
      </c>
      <c r="G7" s="225">
        <f>IFERROR(VLOOKUP(D7,Hoja1!B3:G102,3,FALSE),"")</f>
        <v>61.951999999999998</v>
      </c>
      <c r="H7" s="19"/>
      <c r="I7" s="20" t="str">
        <f>IF(C9="","",C9)</f>
        <v/>
      </c>
      <c r="J7" s="159" t="str">
        <f>IF(D7="","",D7)</f>
        <v>LOVE NEGOCIO SIN LIMITES FIBRA 50MB/50MB</v>
      </c>
      <c r="K7" s="22"/>
      <c r="L7" s="23" t="str">
        <f>VLOOKUP(J7,Hoja2!D1:E101,2,FALSE)</f>
        <v>VALOR PLUS PRO</v>
      </c>
      <c r="M7" s="24">
        <f>IFERROR(VLOOKUP(K7,Hoja1!H2:P113,MATCH(L7,Hoja1!I2:P2,0)+1,FALSE),0)</f>
        <v>0</v>
      </c>
      <c r="N7" s="24">
        <f>IFERROR(VLOOKUP(K7,Hoja4!A1:I112,MATCH(L7,Hoja4!A1:I1,0),FALSE),0)</f>
        <v>0</v>
      </c>
      <c r="O7" s="25">
        <f>IFERROR(VLOOKUP(B19,Hoja1!B3:G101,6,FALSE)," ")</f>
        <v>200</v>
      </c>
      <c r="P7" s="25">
        <f>IFERROR(VLOOKUP(B19,Hoja1!B3:G101,5,FALSE)," ")</f>
        <v>49.561600000000006</v>
      </c>
      <c r="R7" s="264" t="e">
        <f>"FOTO"&amp;VLOOKUP(R4,TABLA,2,FALSE)</f>
        <v>#N/A</v>
      </c>
      <c r="S7" s="265"/>
      <c r="T7" s="266"/>
      <c r="V7" s="273" t="e">
        <f>"FOTO"&amp;VLOOKUP(V4,TABLA,2,FALSE)</f>
        <v>#N/A</v>
      </c>
      <c r="W7" s="274"/>
      <c r="X7" s="275"/>
      <c r="Z7" s="273" t="e">
        <f>"FOTO"&amp;VLOOKUP(Z4,TABLA,2,FALSE)</f>
        <v>#N/A</v>
      </c>
      <c r="AA7" s="274"/>
      <c r="AB7" s="275"/>
      <c r="AD7" s="273" t="e">
        <f>"FOTO"&amp;VLOOKUP(AD4,TABLA,2,FALSE)</f>
        <v>#N/A</v>
      </c>
      <c r="AE7" s="274"/>
      <c r="AF7" s="275"/>
    </row>
    <row r="8" spans="2:32" ht="15.75" thickBot="1">
      <c r="B8" s="26" t="s">
        <v>19</v>
      </c>
      <c r="C8" s="132" t="s">
        <v>19</v>
      </c>
      <c r="D8" s="238"/>
      <c r="E8" s="239"/>
      <c r="F8" s="226"/>
      <c r="G8" s="226"/>
      <c r="H8" s="19"/>
      <c r="I8" s="28" t="str">
        <f t="shared" ref="I8:I12" si="0">IF(C10="","",C10)</f>
        <v/>
      </c>
      <c r="J8" s="29" t="str">
        <f>IF(D10="","",D10)</f>
        <v>LOVE NEGOCIO ESENCIAL FIBRA 50MB/50MB</v>
      </c>
      <c r="K8" s="30"/>
      <c r="L8" s="31" t="str">
        <f>VLOOKUP(J8,Hoja2!D1:E101,2,FALSE)</f>
        <v>NORMAL PLUS PRO</v>
      </c>
      <c r="M8" s="32">
        <f>IFERROR(VLOOKUP(K8,Hoja1!H2:P113,MATCH(L8,Hoja1!I2:P2,0)+1,FALSE),0)</f>
        <v>0</v>
      </c>
      <c r="N8" s="32">
        <f>IFERROR(VLOOKUP(K8,Hoja4!A1:I112,MATCH(L8,Hoja4!A1:I1,0),FALSE),0)</f>
        <v>0</v>
      </c>
      <c r="O8" s="25">
        <f>IFERROR(VLOOKUP(B20,Hoja1!B3:G102,6,FALSE)," ")</f>
        <v>100</v>
      </c>
      <c r="P8" s="25">
        <f>IFERROR(VLOOKUP(B20,Hoja1!B3:G102,5,FALSE)," ")</f>
        <v>39.978400000000001</v>
      </c>
      <c r="R8" s="267"/>
      <c r="S8" s="268"/>
      <c r="T8" s="269"/>
      <c r="V8" s="276"/>
      <c r="W8" s="277"/>
      <c r="X8" s="278"/>
      <c r="Z8" s="276"/>
      <c r="AA8" s="277"/>
      <c r="AB8" s="278"/>
      <c r="AD8" s="276"/>
      <c r="AE8" s="277"/>
      <c r="AF8" s="278"/>
    </row>
    <row r="9" spans="2:32" ht="15.75" thickBot="1">
      <c r="B9" s="33" t="s">
        <v>20</v>
      </c>
      <c r="C9" s="133"/>
      <c r="D9" s="240"/>
      <c r="E9" s="241"/>
      <c r="F9" s="227"/>
      <c r="G9" s="227"/>
      <c r="H9" s="19"/>
      <c r="I9" s="20" t="str">
        <f t="shared" si="0"/>
        <v/>
      </c>
      <c r="J9" s="21" t="str">
        <f t="shared" ref="J9:J12" si="1">IF(D11="","",D11)</f>
        <v>LINEA ADICIONAL LOVE NEGOCIO ESENCIAL</v>
      </c>
      <c r="K9" s="22"/>
      <c r="L9" s="23" t="str">
        <f>VLOOKUP(J9,Hoja2!D1:E101,2,FALSE)</f>
        <v>NORMAL PLUS PRO</v>
      </c>
      <c r="M9" s="24">
        <f>IFERROR(VLOOKUP(K9,Hoja1!H2:P113,MATCH(L9,Hoja1!I2:P2,0)+1,FALSE),0)</f>
        <v>0</v>
      </c>
      <c r="N9" s="24">
        <f>IFERROR(VLOOKUP(K9,Hoja4!A1:I112,MATCH(L9,Hoja4!A1:I1,0),FALSE),0)</f>
        <v>0</v>
      </c>
      <c r="O9" s="25">
        <f>IFERROR(VLOOKUP(B21,Hoja1!B3:G103,6,FALSE)," ")</f>
        <v>0</v>
      </c>
      <c r="P9" s="25">
        <f>IFERROR(VLOOKUP(B21,Hoja1!B3:G103,5,FALSE)," ")</f>
        <v>14.641</v>
      </c>
      <c r="R9" s="267"/>
      <c r="S9" s="268"/>
      <c r="T9" s="269"/>
      <c r="V9" s="276"/>
      <c r="W9" s="277"/>
      <c r="X9" s="278"/>
      <c r="Z9" s="276"/>
      <c r="AA9" s="277"/>
      <c r="AB9" s="278"/>
      <c r="AD9" s="276"/>
      <c r="AE9" s="277"/>
      <c r="AF9" s="278"/>
    </row>
    <row r="10" spans="2:32" ht="15.75" thickBot="1">
      <c r="B10" s="35" t="s">
        <v>22</v>
      </c>
      <c r="C10" s="133"/>
      <c r="D10" s="228" t="s">
        <v>63</v>
      </c>
      <c r="E10" s="229"/>
      <c r="F10" s="36">
        <f>IFERROR(VLOOKUP(D10,Hoja1!B3:G102,2,FALSE),"")</f>
        <v>41.3</v>
      </c>
      <c r="G10" s="37">
        <f>IFERROR(VLOOKUP(D10,Hoja1!B3:G102,3,FALSE)," ")</f>
        <v>49.972999999999992</v>
      </c>
      <c r="H10" s="38"/>
      <c r="I10" s="28" t="str">
        <f t="shared" si="0"/>
        <v/>
      </c>
      <c r="J10" s="29" t="str">
        <f t="shared" si="1"/>
        <v/>
      </c>
      <c r="K10" s="30"/>
      <c r="L10" s="31" t="e">
        <f>VLOOKUP(J10,Hoja2!D1:E101,2,FALSE)</f>
        <v>#N/A</v>
      </c>
      <c r="M10" s="32">
        <f>IFERROR(VLOOKUP(K10,Hoja1!H2:P113,MATCH(L10,Hoja1!I2:P2,0)+1,FALSE),0)</f>
        <v>0</v>
      </c>
      <c r="N10" s="32">
        <f>IFERROR(VLOOKUP(K10,Hoja4!A1:I112,MATCH(L10,Hoja4!A1:I1,0),FALSE),0)</f>
        <v>0</v>
      </c>
      <c r="O10" s="25" t="str">
        <f>IFERROR(VLOOKUP(B22,Hoja1!B3:G104,6,FALSE)," ")</f>
        <v xml:space="preserve"> </v>
      </c>
      <c r="P10" s="25" t="str">
        <f>IFERROR(VLOOKUP(B22,Hoja1!B3:G104,5,FALSE)," ")</f>
        <v xml:space="preserve"> </v>
      </c>
      <c r="R10" s="267"/>
      <c r="S10" s="268"/>
      <c r="T10" s="269"/>
      <c r="V10" s="276"/>
      <c r="W10" s="277"/>
      <c r="X10" s="278"/>
      <c r="Z10" s="276"/>
      <c r="AA10" s="277"/>
      <c r="AB10" s="278"/>
      <c r="AD10" s="276"/>
      <c r="AE10" s="277"/>
      <c r="AF10" s="278"/>
    </row>
    <row r="11" spans="2:32" ht="15.75" thickBot="1">
      <c r="B11" s="39" t="s">
        <v>23</v>
      </c>
      <c r="C11" s="133"/>
      <c r="D11" s="228" t="s">
        <v>65</v>
      </c>
      <c r="E11" s="229"/>
      <c r="F11" s="36">
        <f>IFERROR(VLOOKUP(D11,Hoja1!B3:G102,2,FALSE),"")</f>
        <v>14.9</v>
      </c>
      <c r="G11" s="37">
        <f>IFERROR(VLOOKUP(D11,Hoja1!B3:G102,3,FALSE)," ")</f>
        <v>18.029</v>
      </c>
      <c r="H11" s="38"/>
      <c r="I11" s="20" t="str">
        <f t="shared" si="0"/>
        <v/>
      </c>
      <c r="J11" s="21" t="str">
        <f t="shared" si="1"/>
        <v/>
      </c>
      <c r="K11" s="22"/>
      <c r="L11" s="23" t="e">
        <f>VLOOKUP(J11,Hoja2!D1:E101,2,FALSE)</f>
        <v>#N/A</v>
      </c>
      <c r="M11" s="24">
        <f>IFERROR(VLOOKUP(K11,Hoja1!H2:P113,MATCH(L11,Hoja1!I2:P2,0)+1,FALSE),0)</f>
        <v>0</v>
      </c>
      <c r="N11" s="24">
        <f>IFERROR(VLOOKUP(K11,Hoja4!A1:I112,MATCH(L11,Hoja4!A1:I1,0),FALSE),0)</f>
        <v>0</v>
      </c>
      <c r="O11" s="25" t="str">
        <f>IFERROR(VLOOKUP(B23,Hoja1!B3:G105,6,FALSE)," ")</f>
        <v xml:space="preserve"> </v>
      </c>
      <c r="P11" s="25" t="str">
        <f>IFERROR(VLOOKUP(B23,Hoja1!B3:G105,5,FALSE)," ")</f>
        <v xml:space="preserve"> </v>
      </c>
      <c r="R11" s="267"/>
      <c r="S11" s="268"/>
      <c r="T11" s="269"/>
      <c r="V11" s="276"/>
      <c r="W11" s="277"/>
      <c r="X11" s="278"/>
      <c r="Z11" s="276"/>
      <c r="AA11" s="277"/>
      <c r="AB11" s="278"/>
      <c r="AD11" s="276"/>
      <c r="AE11" s="277"/>
      <c r="AF11" s="278"/>
    </row>
    <row r="12" spans="2:32" ht="15.75" thickBot="1">
      <c r="B12" s="39" t="s">
        <v>24</v>
      </c>
      <c r="C12" s="133"/>
      <c r="D12" s="228"/>
      <c r="E12" s="229"/>
      <c r="F12" s="36" t="str">
        <f>IFERROR(VLOOKUP(D12,Hoja1!B3:G102,2,FALSE),"")</f>
        <v/>
      </c>
      <c r="G12" s="37" t="str">
        <f>IFERROR(VLOOKUP(D12,Hoja1!B3:G102,3,FALSE)," ")</f>
        <v xml:space="preserve"> </v>
      </c>
      <c r="H12" s="38"/>
      <c r="I12" s="28" t="str">
        <f t="shared" si="0"/>
        <v/>
      </c>
      <c r="J12" s="29" t="str">
        <f t="shared" si="1"/>
        <v/>
      </c>
      <c r="K12" s="30"/>
      <c r="L12" s="31" t="e">
        <f>VLOOKUP(J12,Hoja2!D1:E101,2,FALSE)</f>
        <v>#N/A</v>
      </c>
      <c r="M12" s="32">
        <f>IFERROR(VLOOKUP(K12,Hoja1!H2:P113,MATCH(L12,Hoja1!I2:P2,0)+1,FALSE),0)</f>
        <v>0</v>
      </c>
      <c r="N12" s="32">
        <f>IFERROR(VLOOKUP(K12,Hoja4!A1:I112,MATCH(L12,Hoja4!A1:I1,0),FALSE),0)</f>
        <v>0</v>
      </c>
      <c r="O12" s="25" t="str">
        <f>IFERROR(VLOOKUP(B24,Hoja1!B3:G105,6,FALSE)," ")</f>
        <v xml:space="preserve"> </v>
      </c>
      <c r="P12" s="25" t="str">
        <f>IFERROR(VLOOKUP(B24,Hoja1!B3:G105,5,FALSE)," ")</f>
        <v xml:space="preserve"> </v>
      </c>
      <c r="R12" s="267"/>
      <c r="S12" s="268"/>
      <c r="T12" s="269"/>
      <c r="V12" s="276"/>
      <c r="W12" s="277"/>
      <c r="X12" s="278"/>
      <c r="Z12" s="276"/>
      <c r="AA12" s="277"/>
      <c r="AB12" s="278"/>
      <c r="AD12" s="276"/>
      <c r="AE12" s="277"/>
      <c r="AF12" s="278"/>
    </row>
    <row r="13" spans="2:32" ht="15.75" thickBot="1">
      <c r="B13" s="39" t="s">
        <v>25</v>
      </c>
      <c r="C13" s="133"/>
      <c r="D13" s="228"/>
      <c r="E13" s="229"/>
      <c r="F13" s="36" t="str">
        <f>IFERROR(VLOOKUP(D13,Hoja1!B3:G102,2,FALSE),"")</f>
        <v/>
      </c>
      <c r="G13" s="37" t="str">
        <f>IFERROR(VLOOKUP(D13,Hoja1!B3:G102,3,FALSE)," ")</f>
        <v xml:space="preserve"> </v>
      </c>
      <c r="H13" s="38"/>
      <c r="I13" s="20" t="str">
        <f>IF(C15="","",C15)</f>
        <v/>
      </c>
      <c r="J13" s="21" t="str">
        <f>IF(D15="","",D15)</f>
        <v/>
      </c>
      <c r="K13" s="22"/>
      <c r="L13" s="23" t="e">
        <f>VLOOKUP(J13,Hoja2!D1:E101,2,FALSE)</f>
        <v>#N/A</v>
      </c>
      <c r="M13" s="24">
        <f>IFERROR(VLOOKUP(K13,Hoja1!H2:P113,MATCH(L13,Hoja1!I2:P2,0)+1,FALSE),0)</f>
        <v>0</v>
      </c>
      <c r="N13" s="24">
        <f>IFERROR(VLOOKUP(K13,Hoja4!A1:I112,MATCH(L13,Hoja4!A1:I1,0),FALSE),0)</f>
        <v>0</v>
      </c>
      <c r="O13" s="25" t="str">
        <f>IFERROR(VLOOKUP(B25,Hoja1!B3:G105,6,FALSE)," ")</f>
        <v xml:space="preserve"> </v>
      </c>
      <c r="P13" s="25" t="str">
        <f>IFERROR(VLOOKUP(B25,Hoja1!B3:G105,5,FALSE)," ")</f>
        <v xml:space="preserve"> </v>
      </c>
      <c r="R13" s="267"/>
      <c r="S13" s="268"/>
      <c r="T13" s="269"/>
      <c r="V13" s="276"/>
      <c r="W13" s="277"/>
      <c r="X13" s="278"/>
      <c r="Z13" s="276"/>
      <c r="AA13" s="277"/>
      <c r="AB13" s="278"/>
      <c r="AD13" s="276"/>
      <c r="AE13" s="277"/>
      <c r="AF13" s="278"/>
    </row>
    <row r="14" spans="2:32" ht="15.75" thickBot="1">
      <c r="B14" s="39" t="s">
        <v>26</v>
      </c>
      <c r="C14" s="133"/>
      <c r="D14" s="228"/>
      <c r="E14" s="229"/>
      <c r="F14" s="36" t="str">
        <f>IFERROR(VLOOKUP(D14,Hoja1!B3:G102,2,FALSE),"")</f>
        <v/>
      </c>
      <c r="G14" s="37" t="str">
        <f>IFERROR(VLOOKUP(D14,Hoja1!B3:G102,3,FALSE)," ")</f>
        <v xml:space="preserve"> </v>
      </c>
      <c r="H14" s="19"/>
      <c r="I14" s="139" t="str">
        <f>IF(C16="","",C16)</f>
        <v/>
      </c>
      <c r="J14" s="140" t="str">
        <f>IF(D16="","",D16)</f>
        <v/>
      </c>
      <c r="K14" s="141"/>
      <c r="L14" s="142" t="e">
        <f>VLOOKUP(J14,Hoja2!D2:E102,2,FALSE)</f>
        <v>#N/A</v>
      </c>
      <c r="M14" s="143">
        <f>IFERROR(VLOOKUP(K14,Hoja1!H3:P114,MATCH(L14,Hoja1!I3:P3,0)+1,FALSE),0)</f>
        <v>0</v>
      </c>
      <c r="N14" s="143">
        <f>IFERROR(VLOOKUP(K14,Hoja4!A1:I112,MATCH(L14,Hoja4!A1:I1,0),FALSE),0)</f>
        <v>0</v>
      </c>
      <c r="O14" s="25" t="str">
        <f>IFERROR(VLOOKUP(B26,Hoja1!B3:G105,6,FALSE)," ")</f>
        <v xml:space="preserve"> </v>
      </c>
      <c r="P14" s="25" t="str">
        <f>IFERROR(VLOOKUP(B26,Hoja1!B3:G105,5,FALSE)," ")</f>
        <v xml:space="preserve"> </v>
      </c>
      <c r="R14" s="267"/>
      <c r="S14" s="268"/>
      <c r="T14" s="269"/>
      <c r="V14" s="276"/>
      <c r="W14" s="277"/>
      <c r="X14" s="278"/>
      <c r="Z14" s="276"/>
      <c r="AA14" s="277"/>
      <c r="AB14" s="278"/>
      <c r="AD14" s="276"/>
      <c r="AE14" s="277"/>
      <c r="AF14" s="278"/>
    </row>
    <row r="15" spans="2:32" ht="15.75" thickBot="1">
      <c r="B15" s="39" t="s">
        <v>27</v>
      </c>
      <c r="C15" s="133"/>
      <c r="D15" s="228"/>
      <c r="E15" s="229"/>
      <c r="F15" s="36" t="str">
        <f>IFERROR(VLOOKUP(D15,Hoja1!B3:G102,2,FALSE),"")</f>
        <v/>
      </c>
      <c r="G15" s="37" t="str">
        <f>IFERROR(VLOOKUP(D15,Hoja1!B3:G102,3,FALSE)," ")</f>
        <v xml:space="preserve"> </v>
      </c>
      <c r="H15" s="19"/>
      <c r="I15" s="40"/>
      <c r="K15" s="41"/>
      <c r="L15" s="41"/>
      <c r="M15" s="42"/>
      <c r="N15" s="42"/>
      <c r="O15" s="25">
        <f>SUM(O7:O14)</f>
        <v>300</v>
      </c>
      <c r="P15" s="25">
        <f>SUM(P16+N18)</f>
        <v>104.18100000000001</v>
      </c>
      <c r="R15" s="267"/>
      <c r="S15" s="268"/>
      <c r="T15" s="269"/>
      <c r="V15" s="276"/>
      <c r="W15" s="277"/>
      <c r="X15" s="278"/>
      <c r="Z15" s="276"/>
      <c r="AA15" s="277"/>
      <c r="AB15" s="278"/>
      <c r="AD15" s="276"/>
      <c r="AE15" s="277"/>
      <c r="AF15" s="278"/>
    </row>
    <row r="16" spans="2:32" ht="16.5" customHeight="1" thickBot="1">
      <c r="B16" s="39" t="s">
        <v>226</v>
      </c>
      <c r="C16" s="34"/>
      <c r="D16" s="228"/>
      <c r="E16" s="229"/>
      <c r="F16" s="36" t="str">
        <f>IFERROR(VLOOKUP(D16,Hoja1!B3:G102,2,FALSE),"")</f>
        <v/>
      </c>
      <c r="G16" s="37" t="str">
        <f>IFERROR(VLOOKUP(D16,Hoja1!B3:G102,3,FALSE)," ")</f>
        <v xml:space="preserve"> </v>
      </c>
      <c r="H16" s="19"/>
      <c r="I16" s="243" t="s">
        <v>420</v>
      </c>
      <c r="J16" s="246"/>
      <c r="K16" s="137" t="s">
        <v>219</v>
      </c>
      <c r="L16" s="43"/>
      <c r="M16" s="44">
        <f>SUM(M7:M14)</f>
        <v>0</v>
      </c>
      <c r="N16" s="5"/>
      <c r="P16" s="45">
        <f>SUM(P7:P14)</f>
        <v>104.18100000000001</v>
      </c>
      <c r="R16" s="267"/>
      <c r="S16" s="268"/>
      <c r="T16" s="269"/>
      <c r="V16" s="276"/>
      <c r="W16" s="277"/>
      <c r="X16" s="278"/>
      <c r="Z16" s="276"/>
      <c r="AA16" s="277"/>
      <c r="AB16" s="278"/>
      <c r="AD16" s="276"/>
      <c r="AE16" s="277"/>
      <c r="AF16" s="278"/>
    </row>
    <row r="17" spans="1:32" ht="15.75" customHeight="1" thickBot="1">
      <c r="E17" s="46" t="s">
        <v>17</v>
      </c>
      <c r="F17" s="47">
        <f>SUM(F7:F16)</f>
        <v>107.4</v>
      </c>
      <c r="G17" s="48">
        <f>(F17*1.21)</f>
        <v>129.95400000000001</v>
      </c>
      <c r="H17" s="49"/>
      <c r="I17" s="244"/>
      <c r="J17" s="246"/>
      <c r="K17" s="4"/>
      <c r="L17" s="50"/>
      <c r="M17" s="51"/>
      <c r="N17" s="5"/>
      <c r="R17" s="267"/>
      <c r="S17" s="268"/>
      <c r="T17" s="269"/>
      <c r="V17" s="276"/>
      <c r="W17" s="277"/>
      <c r="X17" s="278"/>
      <c r="Z17" s="276"/>
      <c r="AA17" s="277"/>
      <c r="AB17" s="278"/>
      <c r="AD17" s="276"/>
      <c r="AE17" s="277"/>
      <c r="AF17" s="278"/>
    </row>
    <row r="18" spans="1:32" ht="15.75" thickBot="1">
      <c r="B18" s="52" t="s">
        <v>29</v>
      </c>
      <c r="I18" s="244"/>
      <c r="J18" s="246"/>
      <c r="K18" s="242" t="s">
        <v>220</v>
      </c>
      <c r="L18" s="242"/>
      <c r="M18" s="242"/>
      <c r="N18" s="44">
        <f>SUM(N7:N17)</f>
        <v>0</v>
      </c>
      <c r="R18" s="267"/>
      <c r="S18" s="268"/>
      <c r="T18" s="269"/>
      <c r="V18" s="276"/>
      <c r="W18" s="277"/>
      <c r="X18" s="278"/>
      <c r="Z18" s="276"/>
      <c r="AA18" s="277"/>
      <c r="AB18" s="278"/>
      <c r="AD18" s="276"/>
      <c r="AE18" s="277"/>
      <c r="AF18" s="278"/>
    </row>
    <row r="19" spans="1:32" ht="31.5" customHeight="1" thickTop="1" thickBot="1">
      <c r="B19" s="53" t="str">
        <f>IF(D7=" ","",D7)</f>
        <v>LOVE NEGOCIO SIN LIMITES FIBRA 50MB/50MB</v>
      </c>
      <c r="C19" s="222" t="str">
        <f>IFERROR(VLOOKUP(B19,Hoja1!B3:G101,4,FALSE)," ")</f>
        <v>INTERNET ILIMITADO FIBRA OPTICA 50MB + FIJO LLAMADAS ILIMITADAS A FIJOS Y 1000 MIN. A MOVILES +  LINEA MOVIL ILIMITADA VOZ HD Y 10GB DE INTERNET (14GB SI SACA TERMINAL A PLAZOS) INCLUYENDO ROAMING EN EUROPA ZONA 1</v>
      </c>
      <c r="D19" s="223"/>
      <c r="E19" s="223"/>
      <c r="F19" s="223"/>
      <c r="G19" s="224"/>
      <c r="H19" s="54"/>
      <c r="I19" s="244"/>
      <c r="J19" s="246"/>
      <c r="K19" s="4"/>
      <c r="L19" s="217"/>
      <c r="M19" s="217"/>
      <c r="N19" s="55"/>
      <c r="R19" s="267"/>
      <c r="S19" s="268"/>
      <c r="T19" s="269"/>
      <c r="V19" s="276"/>
      <c r="W19" s="277"/>
      <c r="X19" s="278"/>
      <c r="Z19" s="276"/>
      <c r="AA19" s="277"/>
      <c r="AB19" s="278"/>
      <c r="AD19" s="276"/>
      <c r="AE19" s="277"/>
      <c r="AF19" s="278"/>
    </row>
    <row r="20" spans="1:32" ht="27.75" customHeight="1" thickTop="1" thickBot="1">
      <c r="B20" s="56" t="str">
        <f t="shared" ref="B20:B26" si="2">IF(D10=" "," ",D10)</f>
        <v>LOVE NEGOCIO ESENCIAL FIBRA 50MB/50MB</v>
      </c>
      <c r="C20" s="222" t="str">
        <f>IFERROR(VLOOKUP(B20,Hoja1!B4:G102,4,FALSE)," ")</f>
        <v>INTERNET ILIMITADO FIBRA OPTICA 50MB + FIJO LLAMADAS ILIMITADAS A FIJOS Y 1000 MIN. A MOVILES +  LINEA MOVIL 200 MIN/MES VOZ HD Y 4GB DE INTERNET (5GB SI SACA TERMINAL A PLAZOS) INCLUYENDO ROAMING EN EUROPA ZONA 1</v>
      </c>
      <c r="D20" s="223"/>
      <c r="E20" s="223"/>
      <c r="F20" s="223"/>
      <c r="G20" s="224"/>
      <c r="H20" s="54"/>
      <c r="I20" s="245"/>
      <c r="J20" s="246"/>
      <c r="K20" s="57" t="s">
        <v>224</v>
      </c>
      <c r="L20" s="58"/>
      <c r="M20" s="218">
        <f>SUM(F17+N18)*1.21</f>
        <v>129.95400000000001</v>
      </c>
      <c r="N20" s="218"/>
      <c r="R20" s="270"/>
      <c r="S20" s="271"/>
      <c r="T20" s="272"/>
      <c r="V20" s="279"/>
      <c r="W20" s="280"/>
      <c r="X20" s="281"/>
      <c r="Z20" s="279"/>
      <c r="AA20" s="280"/>
      <c r="AB20" s="281"/>
      <c r="AD20" s="279"/>
      <c r="AE20" s="280"/>
      <c r="AF20" s="281"/>
    </row>
    <row r="21" spans="1:32" ht="27" customHeight="1" thickTop="1" thickBot="1">
      <c r="B21" s="56" t="str">
        <f t="shared" si="2"/>
        <v>LINEA ADICIONAL LOVE NEGOCIO ESENCIAL</v>
      </c>
      <c r="C21" s="222" t="str">
        <f>IFERROR(VLOOKUP(B21,Hoja1!B3:G103,4,FALSE)," ")</f>
        <v>200 MIN/MES VOZ HD Y 4GB DE INTERNET (5GB SI SACA TERMINAL A PLAZOS)  INCLUYENDO ROAMING EN EUROPA ZONA 1</v>
      </c>
      <c r="D21" s="223"/>
      <c r="E21" s="223"/>
      <c r="F21" s="223"/>
      <c r="G21" s="224"/>
      <c r="H21" s="54"/>
      <c r="I21" s="230" t="s">
        <v>312</v>
      </c>
      <c r="J21" s="230"/>
      <c r="K21" s="4"/>
      <c r="L21" s="4"/>
      <c r="M21" s="5"/>
      <c r="N21" s="134" t="s">
        <v>252</v>
      </c>
    </row>
    <row r="22" spans="1:32" ht="27.75" customHeight="1" thickTop="1" thickBot="1">
      <c r="B22" s="56">
        <f t="shared" si="2"/>
        <v>0</v>
      </c>
      <c r="C22" s="222" t="str">
        <f>IFERROR(VLOOKUP(B22,Hoja1!B4:G104,4,FALSE)," ")</f>
        <v xml:space="preserve"> </v>
      </c>
      <c r="D22" s="223"/>
      <c r="E22" s="223"/>
      <c r="F22" s="223"/>
      <c r="G22" s="224"/>
      <c r="H22" s="54"/>
      <c r="I22" s="249" t="s">
        <v>419</v>
      </c>
      <c r="J22" s="249"/>
      <c r="K22" s="249"/>
      <c r="L22" s="249"/>
      <c r="M22" s="249"/>
      <c r="N22" s="59">
        <f>P16+(N18*1.21)</f>
        <v>104.18100000000001</v>
      </c>
      <c r="R22" s="258" t="e">
        <f>VLOOKUP(R4,Hoja5!A1:F111,3,FALSE)</f>
        <v>#N/A</v>
      </c>
      <c r="S22" s="259"/>
      <c r="T22" s="260"/>
      <c r="U22" s="169" t="s">
        <v>337</v>
      </c>
      <c r="V22" s="261" t="e">
        <f>VLOOKUP(V4,TABLA,3,FALSE)</f>
        <v>#N/A</v>
      </c>
      <c r="W22" s="262"/>
      <c r="X22" s="263"/>
      <c r="Y22" s="169" t="s">
        <v>337</v>
      </c>
      <c r="Z22" s="261" t="e">
        <f>VLOOKUP(Z4,TABLA,3,FALSE)</f>
        <v>#N/A</v>
      </c>
      <c r="AA22" s="262"/>
      <c r="AB22" s="263"/>
      <c r="AC22" s="169" t="s">
        <v>337</v>
      </c>
      <c r="AD22" s="261" t="e">
        <f>VLOOKUP(AD4,TABLA,3,FALSE)</f>
        <v>#N/A</v>
      </c>
      <c r="AE22" s="262"/>
      <c r="AF22" s="263"/>
    </row>
    <row r="23" spans="1:32" ht="27" customHeight="1" thickTop="1" thickBot="1">
      <c r="B23" s="56">
        <f>IF(D13=" "," ",D13)</f>
        <v>0</v>
      </c>
      <c r="C23" s="222" t="str">
        <f>IFERROR(VLOOKUP(B23,Hoja1!B4:G105,4,FALSE)," ")</f>
        <v xml:space="preserve"> </v>
      </c>
      <c r="D23" s="223"/>
      <c r="E23" s="223"/>
      <c r="F23" s="223"/>
      <c r="G23" s="224"/>
      <c r="H23" s="54"/>
      <c r="I23" s="250"/>
      <c r="J23" s="250"/>
      <c r="K23" s="250"/>
      <c r="L23" s="250"/>
      <c r="M23" s="250"/>
      <c r="N23" s="60" t="s">
        <v>252</v>
      </c>
      <c r="R23" s="258" t="e">
        <f>VLOOKUP(R4,TABLA,4,FALSE)</f>
        <v>#N/A</v>
      </c>
      <c r="S23" s="259"/>
      <c r="T23" s="260"/>
      <c r="U23" s="169" t="s">
        <v>404</v>
      </c>
      <c r="V23" s="261" t="e">
        <f>VLOOKUP(V4,TABLA,4,FALSE)</f>
        <v>#N/A</v>
      </c>
      <c r="W23" s="262"/>
      <c r="X23" s="263"/>
      <c r="Y23" s="169" t="s">
        <v>404</v>
      </c>
      <c r="Z23" s="261" t="e">
        <f>VLOOKUP(Z4,TABLA,4,FALSE)</f>
        <v>#N/A</v>
      </c>
      <c r="AA23" s="262"/>
      <c r="AB23" s="263"/>
      <c r="AC23" s="169" t="s">
        <v>404</v>
      </c>
      <c r="AD23" s="261" t="e">
        <f>VLOOKUP(AD4,TABLA,4,FALSE)</f>
        <v>#N/A</v>
      </c>
      <c r="AE23" s="262"/>
      <c r="AF23" s="263"/>
    </row>
    <row r="24" spans="1:32" ht="27.75" customHeight="1" thickTop="1" thickBot="1">
      <c r="B24" s="56">
        <f t="shared" si="2"/>
        <v>0</v>
      </c>
      <c r="C24" s="222" t="str">
        <f>IFERROR(VLOOKUP(B24,Hoja1!B4:G105,4,FALSE)," ")</f>
        <v xml:space="preserve"> </v>
      </c>
      <c r="D24" s="223"/>
      <c r="E24" s="223"/>
      <c r="F24" s="223"/>
      <c r="G24" s="224"/>
      <c r="H24" s="54"/>
      <c r="I24" s="248"/>
      <c r="J24" s="248"/>
      <c r="K24" s="248"/>
      <c r="L24" s="248"/>
      <c r="M24" s="248"/>
      <c r="N24" s="61"/>
      <c r="R24" s="258" t="e">
        <f>VLOOKUP(R4,TABLA,5,FALSE)</f>
        <v>#N/A</v>
      </c>
      <c r="S24" s="259"/>
      <c r="T24" s="260"/>
      <c r="U24" s="169" t="s">
        <v>339</v>
      </c>
      <c r="V24" s="261" t="e">
        <f>VLOOKUP(V4,TABLA,5,FALSE)</f>
        <v>#N/A</v>
      </c>
      <c r="W24" s="262"/>
      <c r="X24" s="263"/>
      <c r="Y24" s="169" t="s">
        <v>339</v>
      </c>
      <c r="Z24" s="261" t="e">
        <f>VLOOKUP(Z4,TABLA,5,FALSE)</f>
        <v>#N/A</v>
      </c>
      <c r="AA24" s="262"/>
      <c r="AB24" s="263"/>
      <c r="AC24" s="169" t="s">
        <v>339</v>
      </c>
      <c r="AD24" s="261" t="e">
        <f>VLOOKUP(AD4,TABLA,5,FALSE)</f>
        <v>#N/A</v>
      </c>
      <c r="AE24" s="262"/>
      <c r="AF24" s="263"/>
    </row>
    <row r="25" spans="1:32" ht="29.25" customHeight="1" thickTop="1" thickBot="1">
      <c r="B25" s="56">
        <f t="shared" si="2"/>
        <v>0</v>
      </c>
      <c r="C25" s="222" t="str">
        <f>IFERROR(VLOOKUP(B25,Hoja1!B4:G105,4,FALSE)," ")</f>
        <v xml:space="preserve"> </v>
      </c>
      <c r="D25" s="223"/>
      <c r="E25" s="223"/>
      <c r="F25" s="223"/>
      <c r="G25" s="224"/>
      <c r="H25" s="54"/>
      <c r="I25" s="251" t="s">
        <v>254</v>
      </c>
      <c r="J25" s="251"/>
      <c r="K25" s="251"/>
      <c r="L25" s="251"/>
      <c r="M25" s="251"/>
      <c r="N25" s="62">
        <f>IF(O15=" "," ",O15)</f>
        <v>300</v>
      </c>
      <c r="R25" s="258" t="e">
        <f>VLOOKUP(R4,TABLA,6,FALSE)</f>
        <v>#N/A</v>
      </c>
      <c r="S25" s="259"/>
      <c r="T25" s="260"/>
      <c r="U25" s="169" t="s">
        <v>340</v>
      </c>
      <c r="V25" s="261" t="e">
        <f>VLOOKUP(V4,TABLA,6,FALSE)</f>
        <v>#N/A</v>
      </c>
      <c r="W25" s="262"/>
      <c r="X25" s="263"/>
      <c r="Y25" s="169" t="s">
        <v>340</v>
      </c>
      <c r="Z25" s="261" t="e">
        <f>VLOOKUP(Z4,TABLA,6,FALSE)</f>
        <v>#N/A</v>
      </c>
      <c r="AA25" s="262"/>
      <c r="AB25" s="263"/>
      <c r="AC25" s="169" t="s">
        <v>340</v>
      </c>
      <c r="AD25" s="258" t="e">
        <f>VLOOKUP(AD4,TABLA,6,FALSE)</f>
        <v>#N/A</v>
      </c>
      <c r="AE25" s="259"/>
      <c r="AF25" s="260"/>
    </row>
    <row r="26" spans="1:32" ht="25.5" customHeight="1" thickTop="1" thickBot="1">
      <c r="B26" s="56">
        <f t="shared" si="2"/>
        <v>0</v>
      </c>
      <c r="C26" s="252" t="str">
        <f>IFERROR(VLOOKUP(B26,Hoja1!B4:G105,4,FALSE)," ")</f>
        <v xml:space="preserve"> </v>
      </c>
      <c r="D26" s="253"/>
      <c r="E26" s="253"/>
      <c r="F26" s="253"/>
      <c r="G26" s="254"/>
      <c r="H26" s="63"/>
      <c r="I26" s="247"/>
      <c r="J26" s="247"/>
      <c r="K26" s="247"/>
      <c r="L26" s="247"/>
      <c r="M26" s="247"/>
    </row>
    <row r="27" spans="1:32" ht="7.5" customHeight="1"/>
    <row r="28" spans="1:32" ht="15.75">
      <c r="B28" s="64" t="s">
        <v>37</v>
      </c>
      <c r="C28" s="65"/>
      <c r="D28" s="66"/>
      <c r="E28" s="46" t="s">
        <v>38</v>
      </c>
      <c r="F28" s="67">
        <f>G17-D28</f>
        <v>129.95400000000001</v>
      </c>
      <c r="G28" s="144" t="s">
        <v>252</v>
      </c>
    </row>
    <row r="29" spans="1:32" ht="10.5" customHeight="1" thickBot="1"/>
    <row r="30" spans="1:32" ht="16.5" customHeight="1">
      <c r="B30" s="68" t="str">
        <f>+IF(F28&gt;-0.000001,"La mejora de servicios supone al año","Te ahorrarás en factura al año")</f>
        <v>La mejora de servicios supone al año</v>
      </c>
      <c r="C30" s="68"/>
      <c r="E30" s="69">
        <f>ABS(F28*12)</f>
        <v>1559.4480000000001</v>
      </c>
    </row>
    <row r="31" spans="1:32">
      <c r="A31" s="70"/>
      <c r="B31" s="216" t="s">
        <v>421</v>
      </c>
      <c r="C31" s="216"/>
      <c r="D31" s="216"/>
      <c r="E31" s="216"/>
      <c r="F31" s="216"/>
      <c r="G31" s="216"/>
      <c r="H31" s="71"/>
      <c r="I31" s="71"/>
    </row>
  </sheetData>
  <mergeCells count="57">
    <mergeCell ref="AD7:AF20"/>
    <mergeCell ref="W2:AA2"/>
    <mergeCell ref="Z24:AB24"/>
    <mergeCell ref="Z25:AB25"/>
    <mergeCell ref="AD22:AF22"/>
    <mergeCell ref="AD23:AF23"/>
    <mergeCell ref="AD24:AF24"/>
    <mergeCell ref="AD25:AF25"/>
    <mergeCell ref="AD4:AF4"/>
    <mergeCell ref="R24:T24"/>
    <mergeCell ref="R25:T25"/>
    <mergeCell ref="V22:X22"/>
    <mergeCell ref="V23:X23"/>
    <mergeCell ref="V24:X24"/>
    <mergeCell ref="V25:X25"/>
    <mergeCell ref="R4:T4"/>
    <mergeCell ref="V4:X4"/>
    <mergeCell ref="Z4:AB4"/>
    <mergeCell ref="R22:T22"/>
    <mergeCell ref="R23:T23"/>
    <mergeCell ref="Z22:AB22"/>
    <mergeCell ref="Z23:AB23"/>
    <mergeCell ref="R7:T20"/>
    <mergeCell ref="V7:X20"/>
    <mergeCell ref="Z7:AB20"/>
    <mergeCell ref="C22:G22"/>
    <mergeCell ref="I26:M26"/>
    <mergeCell ref="I24:M24"/>
    <mergeCell ref="I22:M23"/>
    <mergeCell ref="I25:M25"/>
    <mergeCell ref="C25:G25"/>
    <mergeCell ref="C23:G23"/>
    <mergeCell ref="C26:G26"/>
    <mergeCell ref="C24:G24"/>
    <mergeCell ref="G7:G9"/>
    <mergeCell ref="D15:E15"/>
    <mergeCell ref="D10:E10"/>
    <mergeCell ref="K18:M18"/>
    <mergeCell ref="I16:I20"/>
    <mergeCell ref="J16:J20"/>
    <mergeCell ref="D13:E13"/>
    <mergeCell ref="B31:G31"/>
    <mergeCell ref="L19:M19"/>
    <mergeCell ref="M20:N20"/>
    <mergeCell ref="C2:E2"/>
    <mergeCell ref="C20:G20"/>
    <mergeCell ref="F7:F9"/>
    <mergeCell ref="D11:E11"/>
    <mergeCell ref="I21:J21"/>
    <mergeCell ref="C3:E3"/>
    <mergeCell ref="D6:E6"/>
    <mergeCell ref="C19:G19"/>
    <mergeCell ref="D16:E16"/>
    <mergeCell ref="D14:E14"/>
    <mergeCell ref="D12:E12"/>
    <mergeCell ref="C21:G21"/>
    <mergeCell ref="D7:E9"/>
  </mergeCells>
  <conditionalFormatting sqref="D10:E1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4">
    <dataValidation type="list" allowBlank="1" showInputMessage="1" showErrorMessage="1" sqref="D16:E16">
      <formula1>TARIFA</formula1>
    </dataValidation>
    <dataValidation type="list" allowBlank="1" showInputMessage="1" showErrorMessage="1" sqref="K14">
      <formula1>TERMINAL</formula1>
    </dataValidation>
    <dataValidation type="list" allowBlank="1" showInputMessage="1" showErrorMessage="1" sqref="D7:E15">
      <formula1>TARIFA</formula1>
    </dataValidation>
    <dataValidation type="list" allowBlank="1" showInputMessage="1" showErrorMessage="1" sqref="K7:K13">
      <formula1>TERMINAL</formula1>
    </dataValidation>
  </dataValidations>
  <printOptions horizontalCentered="1"/>
  <pageMargins left="3.937007874015748E-2" right="3.937007874015748E-2" top="0.23622047244094491" bottom="3.937007874015748E-2" header="0" footer="0"/>
  <pageSetup paperSize="9" fitToWidth="0" fitToHeight="0" orientation="landscape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117"/>
  <sheetViews>
    <sheetView workbookViewId="0">
      <selection activeCell="E84" sqref="E84"/>
    </sheetView>
  </sheetViews>
  <sheetFormatPr baseColWidth="10" defaultRowHeight="15"/>
  <cols>
    <col min="1" max="1" width="9.140625" customWidth="1"/>
    <col min="2" max="2" width="35.140625" customWidth="1"/>
    <col min="3" max="3" width="10.28515625" customWidth="1"/>
    <col min="4" max="4" width="12.42578125" customWidth="1"/>
    <col min="5" max="5" width="71" customWidth="1"/>
    <col min="6" max="6" width="16.28515625" customWidth="1"/>
    <col min="7" max="7" width="9.140625"/>
    <col min="8" max="8" width="61.42578125" customWidth="1"/>
    <col min="9" max="11" width="9.140625" customWidth="1"/>
    <col min="12" max="12" width="10.28515625" customWidth="1"/>
    <col min="13" max="15" width="9.140625" customWidth="1"/>
    <col min="16" max="16" width="10.28515625" customWidth="1"/>
    <col min="17" max="256" width="9.140625" customWidth="1"/>
  </cols>
  <sheetData>
    <row r="2" spans="2:16" ht="45">
      <c r="B2" t="s">
        <v>1</v>
      </c>
      <c r="C2" t="s">
        <v>2</v>
      </c>
      <c r="E2" t="s">
        <v>18</v>
      </c>
      <c r="F2" t="s">
        <v>255</v>
      </c>
      <c r="G2" t="s">
        <v>253</v>
      </c>
      <c r="H2" t="s">
        <v>119</v>
      </c>
      <c r="I2" s="72" t="s">
        <v>127</v>
      </c>
      <c r="J2" s="72" t="s">
        <v>128</v>
      </c>
      <c r="K2" s="146" t="s">
        <v>129</v>
      </c>
      <c r="L2" s="146" t="s">
        <v>130</v>
      </c>
      <c r="M2" s="145" t="s">
        <v>131</v>
      </c>
      <c r="N2" s="146" t="s">
        <v>132</v>
      </c>
      <c r="O2" s="146" t="s">
        <v>133</v>
      </c>
      <c r="P2" s="146" t="s">
        <v>134</v>
      </c>
    </row>
    <row r="3" spans="2:16">
      <c r="H3" s="73" t="s">
        <v>135</v>
      </c>
      <c r="I3" s="74" t="s">
        <v>136</v>
      </c>
      <c r="J3" s="74" t="s">
        <v>136</v>
      </c>
      <c r="K3" s="74" t="s">
        <v>136</v>
      </c>
      <c r="L3" s="74" t="s">
        <v>136</v>
      </c>
      <c r="M3" s="75" t="s">
        <v>136</v>
      </c>
      <c r="N3" s="74" t="s">
        <v>136</v>
      </c>
      <c r="O3" s="74" t="s">
        <v>136</v>
      </c>
      <c r="P3" s="74" t="s">
        <v>136</v>
      </c>
    </row>
    <row r="4" spans="2:16" s="76" customFormat="1" ht="60">
      <c r="B4" s="77" t="s">
        <v>55</v>
      </c>
      <c r="C4" s="78">
        <v>74.400000000000006</v>
      </c>
      <c r="D4" s="79">
        <f t="shared" ref="D4:D9" si="0">(C4*1.21)</f>
        <v>90.024000000000001</v>
      </c>
      <c r="E4" s="80" t="s">
        <v>229</v>
      </c>
      <c r="F4" s="81">
        <f>(C4*0.8)*1.21</f>
        <v>72.019200000000012</v>
      </c>
      <c r="G4" s="79">
        <v>200</v>
      </c>
      <c r="H4" s="170" t="s">
        <v>137</v>
      </c>
      <c r="I4" s="181">
        <v>0</v>
      </c>
      <c r="J4" s="184">
        <v>0</v>
      </c>
      <c r="K4" s="147">
        <v>0</v>
      </c>
      <c r="L4" s="150">
        <v>0</v>
      </c>
      <c r="M4" s="174">
        <v>0</v>
      </c>
      <c r="N4" s="177">
        <v>0</v>
      </c>
      <c r="O4" s="153">
        <v>0</v>
      </c>
      <c r="P4" s="156">
        <v>0</v>
      </c>
    </row>
    <row r="5" spans="2:16" s="82" customFormat="1" ht="60">
      <c r="B5" s="83" t="s">
        <v>56</v>
      </c>
      <c r="C5" s="84">
        <v>74.400000000000006</v>
      </c>
      <c r="D5" s="85">
        <f t="shared" si="0"/>
        <v>90.024000000000001</v>
      </c>
      <c r="E5" s="82" t="s">
        <v>230</v>
      </c>
      <c r="F5" s="81">
        <f t="shared" ref="F5:F53" si="1">(C5*0.8)*1.21</f>
        <v>72.019200000000012</v>
      </c>
      <c r="G5" s="85">
        <v>200</v>
      </c>
      <c r="H5" s="171" t="s">
        <v>138</v>
      </c>
      <c r="I5" s="182">
        <v>0</v>
      </c>
      <c r="J5" s="185">
        <v>0</v>
      </c>
      <c r="K5" s="148">
        <v>0</v>
      </c>
      <c r="L5" s="151">
        <v>0</v>
      </c>
      <c r="M5" s="175">
        <v>0</v>
      </c>
      <c r="N5" s="178">
        <v>0</v>
      </c>
      <c r="O5" s="154">
        <v>0</v>
      </c>
      <c r="P5" s="157">
        <v>0</v>
      </c>
    </row>
    <row r="6" spans="2:16" s="82" customFormat="1" ht="60">
      <c r="B6" s="82" t="s">
        <v>57</v>
      </c>
      <c r="C6" s="85">
        <v>82.7</v>
      </c>
      <c r="D6" s="85">
        <f t="shared" si="0"/>
        <v>100.06700000000001</v>
      </c>
      <c r="E6" s="82" t="s">
        <v>231</v>
      </c>
      <c r="F6" s="81">
        <f t="shared" si="1"/>
        <v>80.053600000000017</v>
      </c>
      <c r="G6" s="85">
        <v>200</v>
      </c>
      <c r="H6" s="170" t="s">
        <v>139</v>
      </c>
      <c r="I6" s="183">
        <v>0</v>
      </c>
      <c r="J6" s="186">
        <v>0</v>
      </c>
      <c r="K6" s="149">
        <v>0</v>
      </c>
      <c r="L6" s="152">
        <v>0</v>
      </c>
      <c r="M6" s="176">
        <v>0</v>
      </c>
      <c r="N6" s="179">
        <v>0</v>
      </c>
      <c r="O6" s="155">
        <v>0</v>
      </c>
      <c r="P6" s="158">
        <v>0</v>
      </c>
    </row>
    <row r="7" spans="2:16" s="82" customFormat="1" ht="60">
      <c r="B7" s="82" t="s">
        <v>90</v>
      </c>
      <c r="C7" s="85">
        <v>86.8</v>
      </c>
      <c r="D7" s="85">
        <f t="shared" si="0"/>
        <v>105.02799999999999</v>
      </c>
      <c r="E7" s="82" t="s">
        <v>232</v>
      </c>
      <c r="F7" s="81">
        <f>(D4)</f>
        <v>90.024000000000001</v>
      </c>
      <c r="G7" s="85">
        <v>200</v>
      </c>
      <c r="H7" s="173" t="s">
        <v>324</v>
      </c>
      <c r="I7" s="182">
        <v>59</v>
      </c>
      <c r="J7" s="185">
        <v>0</v>
      </c>
      <c r="K7" s="148">
        <v>0</v>
      </c>
      <c r="L7" s="151">
        <v>0</v>
      </c>
      <c r="M7" s="175">
        <v>59</v>
      </c>
      <c r="N7" s="178">
        <v>0</v>
      </c>
      <c r="O7" s="154">
        <v>0</v>
      </c>
      <c r="P7" s="157">
        <v>0</v>
      </c>
    </row>
    <row r="8" spans="2:16" s="82" customFormat="1" ht="60">
      <c r="B8" s="82" t="s">
        <v>281</v>
      </c>
      <c r="C8" s="85">
        <v>76.900000000000006</v>
      </c>
      <c r="D8" s="85">
        <f t="shared" si="0"/>
        <v>93.049000000000007</v>
      </c>
      <c r="E8" s="82" t="s">
        <v>275</v>
      </c>
      <c r="F8" s="81">
        <f t="shared" si="1"/>
        <v>74.439200000000014</v>
      </c>
      <c r="G8" s="85">
        <v>200</v>
      </c>
      <c r="H8" s="170" t="s">
        <v>140</v>
      </c>
      <c r="I8" s="181" t="s">
        <v>267</v>
      </c>
      <c r="J8" s="184">
        <v>39</v>
      </c>
      <c r="K8" s="147">
        <v>0</v>
      </c>
      <c r="L8" s="150">
        <v>0</v>
      </c>
      <c r="M8" s="174" t="s">
        <v>267</v>
      </c>
      <c r="N8" s="177">
        <v>39</v>
      </c>
      <c r="O8" s="153">
        <v>0</v>
      </c>
      <c r="P8" s="156">
        <v>0</v>
      </c>
    </row>
    <row r="9" spans="2:16" s="82" customFormat="1" ht="60">
      <c r="B9" s="82" t="s">
        <v>88</v>
      </c>
      <c r="C9" s="85">
        <v>85.2</v>
      </c>
      <c r="D9" s="85">
        <f t="shared" si="0"/>
        <v>103.092</v>
      </c>
      <c r="E9" s="82" t="s">
        <v>233</v>
      </c>
      <c r="F9" s="81">
        <f>(D4)</f>
        <v>90.024000000000001</v>
      </c>
      <c r="G9" s="85">
        <v>200</v>
      </c>
      <c r="H9" s="171" t="s">
        <v>141</v>
      </c>
      <c r="I9" s="182">
        <v>0</v>
      </c>
      <c r="J9" s="185">
        <v>0</v>
      </c>
      <c r="K9" s="148">
        <v>0</v>
      </c>
      <c r="L9" s="151">
        <v>0</v>
      </c>
      <c r="M9" s="175">
        <v>0</v>
      </c>
      <c r="N9" s="178">
        <v>0</v>
      </c>
      <c r="O9" s="154">
        <v>0</v>
      </c>
      <c r="P9" s="157">
        <v>0</v>
      </c>
    </row>
    <row r="10" spans="2:16" s="82" customFormat="1">
      <c r="C10" s="85"/>
      <c r="D10" s="85"/>
      <c r="F10" s="81"/>
      <c r="H10" s="170" t="s">
        <v>142</v>
      </c>
      <c r="I10" s="183">
        <v>39</v>
      </c>
      <c r="J10" s="186">
        <v>0</v>
      </c>
      <c r="K10" s="149">
        <v>0</v>
      </c>
      <c r="L10" s="152">
        <v>0</v>
      </c>
      <c r="M10" s="176">
        <v>39</v>
      </c>
      <c r="N10" s="179">
        <v>0</v>
      </c>
      <c r="O10" s="155">
        <v>0</v>
      </c>
      <c r="P10" s="158">
        <v>0</v>
      </c>
    </row>
    <row r="11" spans="2:16" s="82" customFormat="1" ht="60">
      <c r="B11" s="82" t="s">
        <v>91</v>
      </c>
      <c r="C11" s="85">
        <v>82.7</v>
      </c>
      <c r="D11" s="85">
        <f t="shared" ref="D11:D16" si="2">(C11*1.21)</f>
        <v>100.06700000000001</v>
      </c>
      <c r="E11" s="82" t="s">
        <v>93</v>
      </c>
      <c r="F11" s="81">
        <f t="shared" si="1"/>
        <v>80.053600000000017</v>
      </c>
      <c r="G11" s="85">
        <v>200</v>
      </c>
      <c r="H11" s="171" t="s">
        <v>143</v>
      </c>
      <c r="I11" s="182">
        <v>0</v>
      </c>
      <c r="J11" s="185">
        <v>0</v>
      </c>
      <c r="K11" s="148">
        <v>0</v>
      </c>
      <c r="L11" s="151">
        <v>0</v>
      </c>
      <c r="M11" s="175">
        <v>0</v>
      </c>
      <c r="N11" s="178">
        <v>0</v>
      </c>
      <c r="O11" s="154">
        <v>0</v>
      </c>
      <c r="P11" s="157">
        <v>0</v>
      </c>
    </row>
    <row r="12" spans="2:16" s="82" customFormat="1" ht="60">
      <c r="B12" s="82" t="s">
        <v>92</v>
      </c>
      <c r="C12" s="85">
        <v>82.7</v>
      </c>
      <c r="D12" s="85">
        <f t="shared" si="2"/>
        <v>100.06700000000001</v>
      </c>
      <c r="E12" s="82" t="s">
        <v>94</v>
      </c>
      <c r="F12" s="81">
        <f t="shared" si="1"/>
        <v>80.053600000000017</v>
      </c>
      <c r="G12" s="85">
        <v>200</v>
      </c>
      <c r="H12" s="170" t="s">
        <v>144</v>
      </c>
      <c r="I12" s="181" t="s">
        <v>267</v>
      </c>
      <c r="J12" s="184">
        <v>59</v>
      </c>
      <c r="K12" s="147">
        <v>0</v>
      </c>
      <c r="L12" s="150">
        <v>0</v>
      </c>
      <c r="M12" s="174" t="s">
        <v>267</v>
      </c>
      <c r="N12" s="177">
        <v>59</v>
      </c>
      <c r="O12" s="153">
        <v>0</v>
      </c>
      <c r="P12" s="156">
        <v>0</v>
      </c>
    </row>
    <row r="13" spans="2:16" s="82" customFormat="1" ht="60">
      <c r="B13" s="82" t="s">
        <v>58</v>
      </c>
      <c r="C13" s="86">
        <v>91</v>
      </c>
      <c r="D13" s="85">
        <f t="shared" si="2"/>
        <v>110.11</v>
      </c>
      <c r="E13" s="82" t="s">
        <v>40</v>
      </c>
      <c r="F13" s="81">
        <f>(D12)</f>
        <v>100.06700000000001</v>
      </c>
      <c r="G13" s="85">
        <v>200</v>
      </c>
      <c r="H13" s="171" t="s">
        <v>405</v>
      </c>
      <c r="I13" s="182">
        <v>39</v>
      </c>
      <c r="J13" s="185">
        <v>0</v>
      </c>
      <c r="K13" s="148">
        <v>0</v>
      </c>
      <c r="L13" s="151">
        <v>0</v>
      </c>
      <c r="M13" s="175">
        <v>39</v>
      </c>
      <c r="N13" s="178">
        <v>0</v>
      </c>
      <c r="O13" s="154">
        <v>0</v>
      </c>
      <c r="P13" s="157">
        <v>0</v>
      </c>
    </row>
    <row r="14" spans="2:16" s="82" customFormat="1" ht="60">
      <c r="B14" s="82" t="s">
        <v>89</v>
      </c>
      <c r="C14" s="86">
        <v>95.1</v>
      </c>
      <c r="D14" s="85">
        <f t="shared" si="2"/>
        <v>115.07099999999998</v>
      </c>
      <c r="E14" s="82" t="s">
        <v>95</v>
      </c>
      <c r="F14" s="81">
        <f>(D12)</f>
        <v>100.06700000000001</v>
      </c>
      <c r="G14" s="85">
        <v>200</v>
      </c>
      <c r="H14" s="170" t="s">
        <v>145</v>
      </c>
      <c r="I14" s="183">
        <v>39</v>
      </c>
      <c r="J14" s="186">
        <v>0</v>
      </c>
      <c r="K14" s="149">
        <v>0</v>
      </c>
      <c r="L14" s="152">
        <v>0</v>
      </c>
      <c r="M14" s="176">
        <v>39</v>
      </c>
      <c r="N14" s="179">
        <v>0</v>
      </c>
      <c r="O14" s="155">
        <v>0</v>
      </c>
      <c r="P14" s="158">
        <v>0</v>
      </c>
    </row>
    <row r="15" spans="2:16" s="82" customFormat="1" ht="60">
      <c r="B15" s="82" t="s">
        <v>282</v>
      </c>
      <c r="C15" s="86">
        <v>85.2</v>
      </c>
      <c r="D15" s="85">
        <f t="shared" si="2"/>
        <v>103.092</v>
      </c>
      <c r="E15" s="82" t="s">
        <v>276</v>
      </c>
      <c r="F15" s="81">
        <f t="shared" si="1"/>
        <v>82.473600000000005</v>
      </c>
      <c r="G15" s="85">
        <v>200</v>
      </c>
      <c r="H15" s="171" t="s">
        <v>146</v>
      </c>
      <c r="I15" s="182">
        <v>39</v>
      </c>
      <c r="J15" s="185">
        <v>0</v>
      </c>
      <c r="K15" s="148">
        <v>0</v>
      </c>
      <c r="L15" s="151">
        <v>0</v>
      </c>
      <c r="M15" s="175">
        <v>39</v>
      </c>
      <c r="N15" s="178">
        <v>0</v>
      </c>
      <c r="O15" s="154">
        <v>0</v>
      </c>
      <c r="P15" s="157">
        <v>0</v>
      </c>
    </row>
    <row r="16" spans="2:16" s="82" customFormat="1" ht="60">
      <c r="B16" s="82" t="s">
        <v>96</v>
      </c>
      <c r="C16" s="86">
        <v>93.5</v>
      </c>
      <c r="D16" s="85">
        <f t="shared" si="2"/>
        <v>113.13499999999999</v>
      </c>
      <c r="E16" s="82" t="s">
        <v>40</v>
      </c>
      <c r="F16" s="81">
        <f>(D12)</f>
        <v>100.06700000000001</v>
      </c>
      <c r="G16" s="85">
        <v>200</v>
      </c>
      <c r="H16" s="170" t="s">
        <v>147</v>
      </c>
      <c r="I16" s="181">
        <v>59</v>
      </c>
      <c r="J16" s="184">
        <v>0</v>
      </c>
      <c r="K16" s="147">
        <v>0</v>
      </c>
      <c r="L16" s="150">
        <v>0</v>
      </c>
      <c r="M16" s="174">
        <v>59</v>
      </c>
      <c r="N16" s="177">
        <v>0</v>
      </c>
      <c r="O16" s="153">
        <v>0</v>
      </c>
      <c r="P16" s="156">
        <v>0</v>
      </c>
    </row>
    <row r="17" spans="2:16" s="82" customFormat="1">
      <c r="C17" s="86"/>
      <c r="D17" s="85"/>
      <c r="F17" s="81"/>
      <c r="H17" s="171" t="s">
        <v>148</v>
      </c>
      <c r="I17" s="182" t="s">
        <v>267</v>
      </c>
      <c r="J17" s="185">
        <v>39</v>
      </c>
      <c r="K17" s="148">
        <v>0</v>
      </c>
      <c r="L17" s="151">
        <v>0</v>
      </c>
      <c r="M17" s="175" t="s">
        <v>267</v>
      </c>
      <c r="N17" s="178">
        <v>39</v>
      </c>
      <c r="O17" s="154">
        <v>0</v>
      </c>
      <c r="P17" s="157">
        <v>0</v>
      </c>
    </row>
    <row r="18" spans="2:16" s="82" customFormat="1" ht="30">
      <c r="B18" s="82" t="s">
        <v>59</v>
      </c>
      <c r="C18" s="86" t="s">
        <v>0</v>
      </c>
      <c r="D18" s="85" t="s">
        <v>0</v>
      </c>
      <c r="E18" s="82" t="s">
        <v>82</v>
      </c>
      <c r="F18" s="81"/>
      <c r="G18" s="85">
        <v>100</v>
      </c>
      <c r="H18" s="170" t="s">
        <v>261</v>
      </c>
      <c r="I18" s="183" t="s">
        <v>267</v>
      </c>
      <c r="J18" s="186">
        <v>119</v>
      </c>
      <c r="K18" s="149">
        <v>0</v>
      </c>
      <c r="L18" s="152">
        <v>0</v>
      </c>
      <c r="M18" s="176" t="s">
        <v>267</v>
      </c>
      <c r="N18" s="179">
        <v>119</v>
      </c>
      <c r="O18" s="155">
        <v>0</v>
      </c>
      <c r="P18" s="158">
        <v>0</v>
      </c>
    </row>
    <row r="19" spans="2:16" s="82" customFormat="1">
      <c r="C19" s="86"/>
      <c r="D19" s="85"/>
      <c r="F19" s="81"/>
      <c r="H19" s="171" t="s">
        <v>149</v>
      </c>
      <c r="I19" s="182" t="s">
        <v>267</v>
      </c>
      <c r="J19" s="185">
        <v>59</v>
      </c>
      <c r="K19" s="148">
        <v>0</v>
      </c>
      <c r="L19" s="151">
        <v>0</v>
      </c>
      <c r="M19" s="175" t="s">
        <v>267</v>
      </c>
      <c r="N19" s="178">
        <v>59</v>
      </c>
      <c r="O19" s="154">
        <v>0</v>
      </c>
      <c r="P19" s="157">
        <v>0</v>
      </c>
    </row>
    <row r="20" spans="2:16" s="82" customFormat="1" ht="60">
      <c r="B20" s="80" t="s">
        <v>234</v>
      </c>
      <c r="C20" s="81">
        <v>98.4</v>
      </c>
      <c r="D20" s="81">
        <f t="shared" ref="D20:D25" si="3">(C20*1.21)</f>
        <v>119.06400000000001</v>
      </c>
      <c r="E20" s="82" t="s">
        <v>101</v>
      </c>
      <c r="F20" s="81">
        <f>((C20*0.8)*1.21)</f>
        <v>95.251200000000011</v>
      </c>
      <c r="G20" s="85">
        <v>200</v>
      </c>
      <c r="H20" s="170" t="s">
        <v>326</v>
      </c>
      <c r="I20" s="181" t="s">
        <v>267</v>
      </c>
      <c r="J20" s="184">
        <v>89</v>
      </c>
      <c r="K20" s="147">
        <v>0</v>
      </c>
      <c r="L20" s="150">
        <v>0</v>
      </c>
      <c r="M20" s="174" t="s">
        <v>267</v>
      </c>
      <c r="N20" s="177">
        <v>89</v>
      </c>
      <c r="O20" s="153">
        <v>0</v>
      </c>
      <c r="P20" s="156">
        <v>0</v>
      </c>
    </row>
    <row r="21" spans="2:16" s="82" customFormat="1" ht="60">
      <c r="B21" s="80" t="s">
        <v>235</v>
      </c>
      <c r="C21" s="81">
        <v>98.4</v>
      </c>
      <c r="D21" s="81">
        <f t="shared" si="3"/>
        <v>119.06400000000001</v>
      </c>
      <c r="E21" s="82" t="s">
        <v>102</v>
      </c>
      <c r="F21" s="81">
        <f>(C21*0.8)*1.21</f>
        <v>95.251200000000011</v>
      </c>
      <c r="G21" s="85">
        <v>200</v>
      </c>
      <c r="H21" s="173" t="s">
        <v>406</v>
      </c>
      <c r="I21" s="182" t="s">
        <v>267</v>
      </c>
      <c r="J21" s="185">
        <v>69</v>
      </c>
      <c r="K21" s="148">
        <v>0</v>
      </c>
      <c r="L21" s="151">
        <v>0</v>
      </c>
      <c r="M21" s="175" t="s">
        <v>267</v>
      </c>
      <c r="N21" s="178">
        <v>69</v>
      </c>
      <c r="O21" s="154">
        <v>0</v>
      </c>
      <c r="P21" s="157">
        <v>0</v>
      </c>
    </row>
    <row r="22" spans="2:16" s="82" customFormat="1" ht="60">
      <c r="B22" s="80" t="s">
        <v>236</v>
      </c>
      <c r="C22" s="81">
        <v>108.3</v>
      </c>
      <c r="D22" s="81">
        <f t="shared" si="3"/>
        <v>131.04300000000001</v>
      </c>
      <c r="E22" s="82" t="s">
        <v>103</v>
      </c>
      <c r="F22" s="81">
        <f>(D21)</f>
        <v>119.06400000000001</v>
      </c>
      <c r="G22" s="85">
        <v>200</v>
      </c>
      <c r="H22" s="172" t="s">
        <v>407</v>
      </c>
      <c r="I22" s="183">
        <v>0</v>
      </c>
      <c r="J22" s="186">
        <v>0</v>
      </c>
      <c r="K22" s="149">
        <v>0</v>
      </c>
      <c r="L22" s="152">
        <v>0</v>
      </c>
      <c r="M22" s="176">
        <v>0</v>
      </c>
      <c r="N22" s="179">
        <v>0</v>
      </c>
      <c r="O22" s="155">
        <v>0</v>
      </c>
      <c r="P22" s="158">
        <v>0</v>
      </c>
    </row>
    <row r="23" spans="2:16" s="82" customFormat="1" ht="60">
      <c r="B23" s="80" t="s">
        <v>237</v>
      </c>
      <c r="C23" s="81">
        <v>112.4</v>
      </c>
      <c r="D23" s="81">
        <f t="shared" si="3"/>
        <v>136.00399999999999</v>
      </c>
      <c r="E23" s="82" t="s">
        <v>104</v>
      </c>
      <c r="F23" s="81">
        <f>(D21)</f>
        <v>119.06400000000001</v>
      </c>
      <c r="G23" s="85">
        <v>200</v>
      </c>
      <c r="H23" s="171" t="s">
        <v>150</v>
      </c>
      <c r="I23" s="182">
        <v>59</v>
      </c>
      <c r="J23" s="185">
        <v>0</v>
      </c>
      <c r="K23" s="148">
        <v>0</v>
      </c>
      <c r="L23" s="151">
        <v>0</v>
      </c>
      <c r="M23" s="175">
        <v>59</v>
      </c>
      <c r="N23" s="178">
        <v>0</v>
      </c>
      <c r="O23" s="154">
        <v>0</v>
      </c>
      <c r="P23" s="157">
        <v>0</v>
      </c>
    </row>
    <row r="24" spans="2:16" s="82" customFormat="1" ht="60">
      <c r="B24" s="80" t="s">
        <v>277</v>
      </c>
      <c r="C24" s="81">
        <v>100.8</v>
      </c>
      <c r="D24" s="81">
        <f t="shared" si="3"/>
        <v>121.96799999999999</v>
      </c>
      <c r="E24" s="82" t="s">
        <v>102</v>
      </c>
      <c r="F24" s="81">
        <f>((C20*0.8)+2.4)*1.21</f>
        <v>98.155200000000022</v>
      </c>
      <c r="G24" s="85">
        <v>200</v>
      </c>
      <c r="H24" s="170" t="s">
        <v>151</v>
      </c>
      <c r="I24" s="181" t="s">
        <v>267</v>
      </c>
      <c r="J24" s="184">
        <v>49</v>
      </c>
      <c r="K24" s="147">
        <v>0</v>
      </c>
      <c r="L24" s="150">
        <v>0</v>
      </c>
      <c r="M24" s="174" t="s">
        <v>267</v>
      </c>
      <c r="N24" s="177">
        <v>49</v>
      </c>
      <c r="O24" s="153">
        <v>0</v>
      </c>
      <c r="P24" s="156">
        <v>0</v>
      </c>
    </row>
    <row r="25" spans="2:16" s="82" customFormat="1" ht="60">
      <c r="B25" s="80" t="s">
        <v>238</v>
      </c>
      <c r="C25" s="81">
        <v>110.8</v>
      </c>
      <c r="D25" s="81">
        <f t="shared" si="3"/>
        <v>134.06799999999998</v>
      </c>
      <c r="E25" s="82" t="s">
        <v>103</v>
      </c>
      <c r="F25" s="81">
        <f>(D24)</f>
        <v>121.96799999999999</v>
      </c>
      <c r="G25" s="85">
        <v>200</v>
      </c>
      <c r="H25" s="171" t="s">
        <v>152</v>
      </c>
      <c r="I25" s="182" t="s">
        <v>267</v>
      </c>
      <c r="J25" s="185">
        <v>89</v>
      </c>
      <c r="K25" s="148">
        <v>0</v>
      </c>
      <c r="L25" s="151">
        <v>0</v>
      </c>
      <c r="M25" s="175" t="s">
        <v>267</v>
      </c>
      <c r="N25" s="178">
        <v>89</v>
      </c>
      <c r="O25" s="154">
        <v>0</v>
      </c>
      <c r="P25" s="157">
        <v>0</v>
      </c>
    </row>
    <row r="26" spans="2:16" s="82" customFormat="1">
      <c r="B26" s="80"/>
      <c r="C26" s="81"/>
      <c r="D26" s="81"/>
      <c r="F26" s="81"/>
      <c r="H26" s="170" t="s">
        <v>153</v>
      </c>
      <c r="I26" s="183" t="s">
        <v>267</v>
      </c>
      <c r="J26" s="186">
        <v>69</v>
      </c>
      <c r="K26" s="149">
        <v>0</v>
      </c>
      <c r="L26" s="152">
        <v>0</v>
      </c>
      <c r="M26" s="176" t="s">
        <v>267</v>
      </c>
      <c r="N26" s="179">
        <v>69</v>
      </c>
      <c r="O26" s="155">
        <v>0</v>
      </c>
      <c r="P26" s="158">
        <v>0</v>
      </c>
    </row>
    <row r="27" spans="2:16" s="82" customFormat="1" ht="30">
      <c r="B27" s="80" t="s">
        <v>239</v>
      </c>
      <c r="C27" s="80" t="s">
        <v>0</v>
      </c>
      <c r="D27" s="81" t="s">
        <v>0</v>
      </c>
      <c r="E27" s="82" t="s">
        <v>85</v>
      </c>
      <c r="F27" s="81"/>
      <c r="G27" s="85">
        <v>100</v>
      </c>
      <c r="H27" s="171" t="s">
        <v>154</v>
      </c>
      <c r="I27" s="182">
        <v>59</v>
      </c>
      <c r="J27" s="185">
        <v>0</v>
      </c>
      <c r="K27" s="148">
        <v>0</v>
      </c>
      <c r="L27" s="151">
        <v>0</v>
      </c>
      <c r="M27" s="175">
        <v>59</v>
      </c>
      <c r="N27" s="178">
        <v>0</v>
      </c>
      <c r="O27" s="154">
        <v>0</v>
      </c>
      <c r="P27" s="157">
        <v>0</v>
      </c>
    </row>
    <row r="28" spans="2:16" s="82" customFormat="1" ht="30">
      <c r="B28" s="80" t="s">
        <v>240</v>
      </c>
      <c r="C28" s="80" t="s">
        <v>0</v>
      </c>
      <c r="D28" s="81" t="s">
        <v>0</v>
      </c>
      <c r="E28" s="82" t="s">
        <v>85</v>
      </c>
      <c r="F28" s="81"/>
      <c r="G28" s="85">
        <v>100</v>
      </c>
      <c r="H28" s="170" t="s">
        <v>155</v>
      </c>
      <c r="I28" s="181">
        <v>39</v>
      </c>
      <c r="J28" s="184">
        <v>0</v>
      </c>
      <c r="K28" s="147">
        <v>0</v>
      </c>
      <c r="L28" s="150">
        <v>0</v>
      </c>
      <c r="M28" s="174">
        <v>39</v>
      </c>
      <c r="N28" s="177">
        <v>0</v>
      </c>
      <c r="O28" s="153">
        <v>0</v>
      </c>
      <c r="P28" s="156">
        <v>0</v>
      </c>
    </row>
    <row r="29" spans="2:16" s="82" customFormat="1" ht="30">
      <c r="B29" s="80" t="s">
        <v>221</v>
      </c>
      <c r="C29" s="80" t="s">
        <v>0</v>
      </c>
      <c r="D29" s="81" t="s">
        <v>0</v>
      </c>
      <c r="E29" s="82" t="s">
        <v>222</v>
      </c>
      <c r="F29" s="81"/>
      <c r="H29" s="171" t="s">
        <v>156</v>
      </c>
      <c r="I29" s="182" t="s">
        <v>267</v>
      </c>
      <c r="J29" s="185">
        <v>59</v>
      </c>
      <c r="K29" s="148">
        <v>0</v>
      </c>
      <c r="L29" s="151">
        <v>0</v>
      </c>
      <c r="M29" s="175" t="s">
        <v>267</v>
      </c>
      <c r="N29" s="178">
        <v>59</v>
      </c>
      <c r="O29" s="154">
        <v>0</v>
      </c>
      <c r="P29" s="157">
        <v>0</v>
      </c>
    </row>
    <row r="30" spans="2:16" s="82" customFormat="1" ht="30">
      <c r="B30" s="80" t="s">
        <v>241</v>
      </c>
      <c r="C30" s="80" t="s">
        <v>0</v>
      </c>
      <c r="D30" s="81" t="s">
        <v>0</v>
      </c>
      <c r="E30" s="82" t="s">
        <v>223</v>
      </c>
      <c r="F30" s="81"/>
      <c r="H30" s="170" t="s">
        <v>262</v>
      </c>
      <c r="I30" s="183" t="s">
        <v>267</v>
      </c>
      <c r="J30" s="186">
        <v>159</v>
      </c>
      <c r="K30" s="149">
        <v>0</v>
      </c>
      <c r="L30" s="152">
        <v>0</v>
      </c>
      <c r="M30" s="176" t="s">
        <v>267</v>
      </c>
      <c r="N30" s="179">
        <v>79</v>
      </c>
      <c r="O30" s="155">
        <v>0</v>
      </c>
      <c r="P30" s="158">
        <v>0</v>
      </c>
    </row>
    <row r="31" spans="2:16" s="82" customFormat="1" ht="30">
      <c r="B31" s="80" t="s">
        <v>87</v>
      </c>
      <c r="C31" s="80">
        <v>15.7</v>
      </c>
      <c r="D31" s="81">
        <f t="shared" ref="D31" si="4">(C31*1.21)</f>
        <v>18.997</v>
      </c>
      <c r="E31" s="82" t="s">
        <v>85</v>
      </c>
      <c r="F31" s="81">
        <f t="shared" si="1"/>
        <v>15.1976</v>
      </c>
      <c r="G31" s="85">
        <v>100</v>
      </c>
      <c r="H31" s="171" t="s">
        <v>327</v>
      </c>
      <c r="I31" s="182" t="s">
        <v>267</v>
      </c>
      <c r="J31" s="185">
        <v>59</v>
      </c>
      <c r="K31" s="148">
        <v>0</v>
      </c>
      <c r="L31" s="151">
        <v>0</v>
      </c>
      <c r="M31" s="175" t="s">
        <v>267</v>
      </c>
      <c r="N31" s="178">
        <v>59</v>
      </c>
      <c r="O31" s="154">
        <v>0</v>
      </c>
      <c r="P31" s="157">
        <v>0</v>
      </c>
    </row>
    <row r="32" spans="2:16" s="82" customFormat="1">
      <c r="C32" s="86"/>
      <c r="D32" s="85"/>
      <c r="F32" s="81"/>
      <c r="H32" s="170" t="s">
        <v>263</v>
      </c>
      <c r="I32" s="181">
        <v>59</v>
      </c>
      <c r="J32" s="184">
        <v>29</v>
      </c>
      <c r="K32" s="147">
        <v>0</v>
      </c>
      <c r="L32" s="150">
        <v>0</v>
      </c>
      <c r="M32" s="174">
        <v>59</v>
      </c>
      <c r="N32" s="177">
        <v>29</v>
      </c>
      <c r="O32" s="153">
        <v>0</v>
      </c>
      <c r="P32" s="156">
        <v>0</v>
      </c>
    </row>
    <row r="33" spans="2:16" s="82" customFormat="1" ht="30">
      <c r="B33" s="82" t="s">
        <v>242</v>
      </c>
      <c r="C33" s="85">
        <v>15.7</v>
      </c>
      <c r="D33" s="85">
        <f t="shared" ref="D33:D42" si="5">(C33*1.21)</f>
        <v>18.997</v>
      </c>
      <c r="E33" s="82" t="s">
        <v>81</v>
      </c>
      <c r="F33" s="81">
        <v>9.5</v>
      </c>
      <c r="G33" s="85">
        <v>100</v>
      </c>
      <c r="H33" s="171" t="s">
        <v>157</v>
      </c>
      <c r="I33" s="182">
        <v>59</v>
      </c>
      <c r="J33" s="185">
        <v>0</v>
      </c>
      <c r="K33" s="148">
        <v>0</v>
      </c>
      <c r="L33" s="151">
        <v>0</v>
      </c>
      <c r="M33" s="175">
        <v>59</v>
      </c>
      <c r="N33" s="178">
        <v>0</v>
      </c>
      <c r="O33" s="154">
        <v>0</v>
      </c>
      <c r="P33" s="157">
        <v>0</v>
      </c>
    </row>
    <row r="34" spans="2:16" s="82" customFormat="1" ht="30">
      <c r="B34" s="82" t="s">
        <v>243</v>
      </c>
      <c r="C34" s="85">
        <v>12.4</v>
      </c>
      <c r="D34" s="85">
        <f t="shared" si="5"/>
        <v>15.004</v>
      </c>
      <c r="E34" s="82" t="s">
        <v>244</v>
      </c>
      <c r="F34" s="81">
        <v>7.5</v>
      </c>
      <c r="H34" s="170" t="s">
        <v>158</v>
      </c>
      <c r="I34" s="183" t="s">
        <v>267</v>
      </c>
      <c r="J34" s="186">
        <v>69</v>
      </c>
      <c r="K34" s="149">
        <v>0</v>
      </c>
      <c r="L34" s="152">
        <v>0</v>
      </c>
      <c r="M34" s="176" t="s">
        <v>267</v>
      </c>
      <c r="N34" s="179">
        <v>69</v>
      </c>
      <c r="O34" s="155">
        <v>0</v>
      </c>
      <c r="P34" s="158">
        <v>0</v>
      </c>
    </row>
    <row r="35" spans="2:16" s="82" customFormat="1" ht="30">
      <c r="B35" s="82" t="s">
        <v>68</v>
      </c>
      <c r="C35" s="85">
        <v>7.4</v>
      </c>
      <c r="D35" s="85">
        <f t="shared" si="5"/>
        <v>8.9540000000000006</v>
      </c>
      <c r="E35" s="82" t="s">
        <v>69</v>
      </c>
      <c r="F35" s="81">
        <f>(C35*0.5)*1.21</f>
        <v>4.4770000000000003</v>
      </c>
      <c r="H35" s="171" t="s">
        <v>159</v>
      </c>
      <c r="I35" s="182" t="s">
        <v>267</v>
      </c>
      <c r="J35" s="185">
        <v>89</v>
      </c>
      <c r="K35" s="148">
        <v>0</v>
      </c>
      <c r="L35" s="151">
        <v>0</v>
      </c>
      <c r="M35" s="175" t="s">
        <v>267</v>
      </c>
      <c r="N35" s="178">
        <v>89</v>
      </c>
      <c r="O35" s="154">
        <v>0</v>
      </c>
      <c r="P35" s="157">
        <v>0</v>
      </c>
    </row>
    <row r="36" spans="2:16" s="82" customFormat="1" ht="30">
      <c r="B36" s="82" t="s">
        <v>70</v>
      </c>
      <c r="C36" s="85">
        <v>12.4</v>
      </c>
      <c r="D36" s="85">
        <f t="shared" si="5"/>
        <v>15.004</v>
      </c>
      <c r="E36" s="82" t="s">
        <v>71</v>
      </c>
      <c r="F36" s="81">
        <f t="shared" ref="F36:F41" si="6">IF(D36="","",D36)</f>
        <v>15.004</v>
      </c>
      <c r="H36" s="170" t="s">
        <v>160</v>
      </c>
      <c r="I36" s="181" t="s">
        <v>267</v>
      </c>
      <c r="J36" s="184">
        <v>79</v>
      </c>
      <c r="K36" s="147">
        <v>0</v>
      </c>
      <c r="L36" s="150">
        <v>0</v>
      </c>
      <c r="M36" s="174" t="s">
        <v>267</v>
      </c>
      <c r="N36" s="177">
        <v>79</v>
      </c>
      <c r="O36" s="153">
        <v>0</v>
      </c>
      <c r="P36" s="156">
        <v>0</v>
      </c>
    </row>
    <row r="37" spans="2:16" s="82" customFormat="1" ht="30">
      <c r="B37" s="82" t="s">
        <v>30</v>
      </c>
      <c r="C37" s="85">
        <v>25.6</v>
      </c>
      <c r="D37" s="85">
        <f t="shared" si="5"/>
        <v>30.975999999999999</v>
      </c>
      <c r="E37" s="82" t="s">
        <v>28</v>
      </c>
      <c r="F37" s="81">
        <f t="shared" si="6"/>
        <v>30.975999999999999</v>
      </c>
      <c r="G37" s="85">
        <v>100</v>
      </c>
      <c r="H37" s="171" t="s">
        <v>264</v>
      </c>
      <c r="I37" s="182" t="s">
        <v>267</v>
      </c>
      <c r="J37" s="185">
        <v>49</v>
      </c>
      <c r="K37" s="148">
        <v>0</v>
      </c>
      <c r="L37" s="151">
        <v>0</v>
      </c>
      <c r="M37" s="175" t="s">
        <v>267</v>
      </c>
      <c r="N37" s="178">
        <v>49</v>
      </c>
      <c r="O37" s="154">
        <v>0</v>
      </c>
      <c r="P37" s="157">
        <v>0</v>
      </c>
    </row>
    <row r="38" spans="2:16" s="82" customFormat="1" ht="30">
      <c r="B38" s="82" t="s">
        <v>278</v>
      </c>
      <c r="C38" s="85">
        <v>28.1</v>
      </c>
      <c r="D38" s="85">
        <f t="shared" si="5"/>
        <v>34.000999999999998</v>
      </c>
      <c r="E38" s="82" t="s">
        <v>28</v>
      </c>
      <c r="F38" s="81">
        <f t="shared" si="6"/>
        <v>34.000999999999998</v>
      </c>
      <c r="G38" s="85">
        <v>100</v>
      </c>
      <c r="H38" s="170" t="s">
        <v>125</v>
      </c>
      <c r="I38" s="183">
        <v>9</v>
      </c>
      <c r="J38" s="186">
        <v>0</v>
      </c>
      <c r="K38" s="149">
        <v>0</v>
      </c>
      <c r="L38" s="152">
        <v>0</v>
      </c>
      <c r="M38" s="176">
        <v>9</v>
      </c>
      <c r="N38" s="179">
        <v>0</v>
      </c>
      <c r="O38" s="155">
        <v>0</v>
      </c>
      <c r="P38" s="158">
        <v>0</v>
      </c>
    </row>
    <row r="39" spans="2:16" s="82" customFormat="1" ht="30">
      <c r="B39" s="82" t="s">
        <v>31</v>
      </c>
      <c r="C39" s="85">
        <v>25.6</v>
      </c>
      <c r="D39" s="85">
        <f t="shared" si="5"/>
        <v>30.975999999999999</v>
      </c>
      <c r="E39" s="82" t="s">
        <v>32</v>
      </c>
      <c r="F39" s="81">
        <f t="shared" si="6"/>
        <v>30.975999999999999</v>
      </c>
      <c r="G39" s="85">
        <v>100</v>
      </c>
      <c r="H39" s="173" t="s">
        <v>408</v>
      </c>
      <c r="I39" s="182" t="s">
        <v>267</v>
      </c>
      <c r="J39" s="185">
        <v>109</v>
      </c>
      <c r="K39" s="148">
        <v>0</v>
      </c>
      <c r="L39" s="151">
        <v>0</v>
      </c>
      <c r="M39" s="175" t="s">
        <v>267</v>
      </c>
      <c r="N39" s="178">
        <v>109</v>
      </c>
      <c r="O39" s="154">
        <v>0</v>
      </c>
      <c r="P39" s="157">
        <v>0</v>
      </c>
    </row>
    <row r="40" spans="2:16" s="82" customFormat="1" ht="30">
      <c r="B40" s="82" t="s">
        <v>105</v>
      </c>
      <c r="C40" s="85">
        <v>33.9</v>
      </c>
      <c r="D40" s="85">
        <f t="shared" si="5"/>
        <v>41.018999999999998</v>
      </c>
      <c r="E40" s="82" t="s">
        <v>106</v>
      </c>
      <c r="F40" s="81">
        <f t="shared" si="6"/>
        <v>41.018999999999998</v>
      </c>
      <c r="G40" s="85">
        <v>100</v>
      </c>
      <c r="H40" s="170" t="s">
        <v>126</v>
      </c>
      <c r="I40" s="181" t="s">
        <v>267</v>
      </c>
      <c r="J40" s="184">
        <v>99</v>
      </c>
      <c r="K40" s="147">
        <v>0</v>
      </c>
      <c r="L40" s="150">
        <v>0</v>
      </c>
      <c r="M40" s="174" t="s">
        <v>267</v>
      </c>
      <c r="N40" s="177">
        <v>99</v>
      </c>
      <c r="O40" s="153">
        <v>0</v>
      </c>
      <c r="P40" s="156">
        <v>0</v>
      </c>
    </row>
    <row r="41" spans="2:16" s="82" customFormat="1" ht="30">
      <c r="B41" s="82" t="s">
        <v>107</v>
      </c>
      <c r="C41" s="85">
        <v>38</v>
      </c>
      <c r="D41" s="85">
        <f t="shared" si="5"/>
        <v>45.98</v>
      </c>
      <c r="E41" s="82" t="s">
        <v>108</v>
      </c>
      <c r="F41" s="81">
        <f t="shared" si="6"/>
        <v>45.98</v>
      </c>
      <c r="G41" s="85">
        <v>100</v>
      </c>
      <c r="H41" s="171" t="s">
        <v>259</v>
      </c>
      <c r="I41" s="182" t="s">
        <v>267</v>
      </c>
      <c r="J41" s="185">
        <v>179</v>
      </c>
      <c r="K41" s="148">
        <v>0</v>
      </c>
      <c r="L41" s="151">
        <v>0</v>
      </c>
      <c r="M41" s="175" t="s">
        <v>267</v>
      </c>
      <c r="N41" s="178">
        <v>179</v>
      </c>
      <c r="O41" s="154">
        <v>0</v>
      </c>
      <c r="P41" s="157">
        <v>0</v>
      </c>
    </row>
    <row r="42" spans="2:16" s="82" customFormat="1" ht="30">
      <c r="B42" s="82" t="s">
        <v>245</v>
      </c>
      <c r="C42" s="85">
        <v>36.4</v>
      </c>
      <c r="D42" s="85">
        <f t="shared" si="5"/>
        <v>44.043999999999997</v>
      </c>
      <c r="E42" s="82" t="s">
        <v>106</v>
      </c>
      <c r="F42" s="81">
        <f>IF(D42="","",D42)</f>
        <v>44.043999999999997</v>
      </c>
      <c r="G42" s="85">
        <v>100</v>
      </c>
      <c r="H42" s="170" t="s">
        <v>161</v>
      </c>
      <c r="I42" s="183" t="s">
        <v>267</v>
      </c>
      <c r="J42" s="186">
        <v>49</v>
      </c>
      <c r="K42" s="149">
        <v>0</v>
      </c>
      <c r="L42" s="152">
        <v>0</v>
      </c>
      <c r="M42" s="176" t="s">
        <v>267</v>
      </c>
      <c r="N42" s="179">
        <v>49</v>
      </c>
      <c r="O42" s="155">
        <v>0</v>
      </c>
      <c r="P42" s="158">
        <v>0</v>
      </c>
    </row>
    <row r="43" spans="2:16" s="82" customFormat="1">
      <c r="C43" s="85"/>
      <c r="D43" s="85"/>
      <c r="F43" s="81"/>
      <c r="H43" s="171" t="s">
        <v>162</v>
      </c>
      <c r="I43" s="182" t="s">
        <v>267</v>
      </c>
      <c r="J43" s="185">
        <v>109</v>
      </c>
      <c r="K43" s="148">
        <v>0</v>
      </c>
      <c r="L43" s="151">
        <v>0</v>
      </c>
      <c r="M43" s="175" t="s">
        <v>267</v>
      </c>
      <c r="N43" s="178">
        <v>109</v>
      </c>
      <c r="O43" s="154">
        <v>0</v>
      </c>
      <c r="P43" s="157">
        <v>0</v>
      </c>
    </row>
    <row r="44" spans="2:16" s="82" customFormat="1" ht="60">
      <c r="B44" s="82" t="s">
        <v>60</v>
      </c>
      <c r="C44" s="85">
        <v>51.2</v>
      </c>
      <c r="D44" s="85">
        <f t="shared" ref="D44:D49" si="7">(C44*1.21)</f>
        <v>61.951999999999998</v>
      </c>
      <c r="E44" s="82" t="s">
        <v>285</v>
      </c>
      <c r="F44" s="81">
        <f t="shared" si="1"/>
        <v>49.561600000000006</v>
      </c>
      <c r="G44" s="85">
        <v>200</v>
      </c>
      <c r="H44" s="170" t="s">
        <v>163</v>
      </c>
      <c r="I44" s="181" t="s">
        <v>267</v>
      </c>
      <c r="J44" s="184">
        <v>99</v>
      </c>
      <c r="K44" s="147">
        <v>0</v>
      </c>
      <c r="L44" s="150">
        <v>0</v>
      </c>
      <c r="M44" s="174" t="s">
        <v>267</v>
      </c>
      <c r="N44" s="177">
        <v>99</v>
      </c>
      <c r="O44" s="153">
        <v>0</v>
      </c>
      <c r="P44" s="156">
        <v>0</v>
      </c>
    </row>
    <row r="45" spans="2:16" s="82" customFormat="1" ht="60">
      <c r="B45" s="82" t="s">
        <v>61</v>
      </c>
      <c r="C45" s="85">
        <v>51.2</v>
      </c>
      <c r="D45" s="85">
        <f t="shared" si="7"/>
        <v>61.951999999999998</v>
      </c>
      <c r="E45" s="82" t="s">
        <v>286</v>
      </c>
      <c r="F45" s="81">
        <f t="shared" si="1"/>
        <v>49.561600000000006</v>
      </c>
      <c r="G45" s="85">
        <v>200</v>
      </c>
      <c r="H45" s="171" t="s">
        <v>164</v>
      </c>
      <c r="I45" s="182" t="s">
        <v>267</v>
      </c>
      <c r="J45" s="185">
        <v>139</v>
      </c>
      <c r="K45" s="148">
        <v>0</v>
      </c>
      <c r="L45" s="151">
        <v>0</v>
      </c>
      <c r="M45" s="175" t="s">
        <v>267</v>
      </c>
      <c r="N45" s="178">
        <v>139</v>
      </c>
      <c r="O45" s="154">
        <v>0</v>
      </c>
      <c r="P45" s="157">
        <v>0</v>
      </c>
    </row>
    <row r="46" spans="2:16" s="82" customFormat="1" ht="60">
      <c r="B46" s="82" t="s">
        <v>62</v>
      </c>
      <c r="C46" s="85">
        <v>59.5</v>
      </c>
      <c r="D46" s="85">
        <f t="shared" si="7"/>
        <v>71.995000000000005</v>
      </c>
      <c r="E46" s="82" t="s">
        <v>284</v>
      </c>
      <c r="F46" s="81">
        <f t="shared" si="1"/>
        <v>57.595999999999997</v>
      </c>
      <c r="G46" s="85">
        <v>200</v>
      </c>
      <c r="H46" s="170" t="s">
        <v>165</v>
      </c>
      <c r="I46" s="183" t="s">
        <v>267</v>
      </c>
      <c r="J46" s="186">
        <v>119</v>
      </c>
      <c r="K46" s="149">
        <v>0</v>
      </c>
      <c r="L46" s="152">
        <v>0</v>
      </c>
      <c r="M46" s="176" t="s">
        <v>267</v>
      </c>
      <c r="N46" s="179">
        <v>119</v>
      </c>
      <c r="O46" s="155">
        <v>0</v>
      </c>
      <c r="P46" s="158">
        <v>0</v>
      </c>
    </row>
    <row r="47" spans="2:16" s="82" customFormat="1" ht="60">
      <c r="B47" s="82" t="s">
        <v>97</v>
      </c>
      <c r="C47" s="85">
        <v>63.6</v>
      </c>
      <c r="D47" s="85">
        <f t="shared" si="7"/>
        <v>76.956000000000003</v>
      </c>
      <c r="E47" s="82" t="s">
        <v>287</v>
      </c>
      <c r="F47" s="81">
        <f t="shared" si="1"/>
        <v>61.564799999999998</v>
      </c>
      <c r="G47" s="85">
        <v>200</v>
      </c>
      <c r="H47" s="171" t="s">
        <v>166</v>
      </c>
      <c r="I47" s="182" t="s">
        <v>267</v>
      </c>
      <c r="J47" s="185">
        <v>139</v>
      </c>
      <c r="K47" s="148">
        <v>0</v>
      </c>
      <c r="L47" s="151">
        <v>0</v>
      </c>
      <c r="M47" s="175" t="s">
        <v>267</v>
      </c>
      <c r="N47" s="178">
        <v>139</v>
      </c>
      <c r="O47" s="154">
        <v>0</v>
      </c>
      <c r="P47" s="157">
        <v>0</v>
      </c>
    </row>
    <row r="48" spans="2:16" s="82" customFormat="1" ht="60">
      <c r="B48" s="82" t="s">
        <v>280</v>
      </c>
      <c r="C48" s="85">
        <v>53.7</v>
      </c>
      <c r="D48" s="85">
        <f t="shared" si="7"/>
        <v>64.977000000000004</v>
      </c>
      <c r="E48" s="82" t="s">
        <v>288</v>
      </c>
      <c r="F48" s="81">
        <f t="shared" si="1"/>
        <v>51.981600000000007</v>
      </c>
      <c r="G48" s="85">
        <v>200</v>
      </c>
      <c r="H48" s="170" t="s">
        <v>167</v>
      </c>
      <c r="I48" s="181" t="s">
        <v>267</v>
      </c>
      <c r="J48" s="184">
        <v>149</v>
      </c>
      <c r="K48" s="147">
        <v>0</v>
      </c>
      <c r="L48" s="150">
        <v>0</v>
      </c>
      <c r="M48" s="174" t="s">
        <v>267</v>
      </c>
      <c r="N48" s="177">
        <v>149</v>
      </c>
      <c r="O48" s="153">
        <v>0</v>
      </c>
      <c r="P48" s="156">
        <v>0</v>
      </c>
    </row>
    <row r="49" spans="2:16" s="82" customFormat="1" ht="60">
      <c r="B49" s="82" t="s">
        <v>98</v>
      </c>
      <c r="C49" s="85">
        <v>62</v>
      </c>
      <c r="D49" s="85">
        <f t="shared" si="7"/>
        <v>75.02</v>
      </c>
      <c r="E49" s="82" t="s">
        <v>284</v>
      </c>
      <c r="F49" s="81">
        <f t="shared" si="1"/>
        <v>60.015999999999998</v>
      </c>
      <c r="G49" s="85">
        <v>200</v>
      </c>
      <c r="H49" s="171" t="s">
        <v>121</v>
      </c>
      <c r="I49" s="182" t="s">
        <v>267</v>
      </c>
      <c r="J49" s="185">
        <v>119</v>
      </c>
      <c r="K49" s="148">
        <v>0</v>
      </c>
      <c r="L49" s="151">
        <v>0</v>
      </c>
      <c r="M49" s="175" t="s">
        <v>267</v>
      </c>
      <c r="N49" s="178">
        <v>119</v>
      </c>
      <c r="O49" s="154">
        <v>0</v>
      </c>
      <c r="P49" s="157">
        <v>0</v>
      </c>
    </row>
    <row r="50" spans="2:16" s="82" customFormat="1">
      <c r="C50" s="85"/>
      <c r="D50" s="85"/>
      <c r="F50" s="81"/>
      <c r="H50" s="170" t="s">
        <v>168</v>
      </c>
      <c r="I50" s="183" t="s">
        <v>267</v>
      </c>
      <c r="J50" s="186">
        <v>149</v>
      </c>
      <c r="K50" s="149">
        <v>0</v>
      </c>
      <c r="L50" s="152">
        <v>0</v>
      </c>
      <c r="M50" s="176" t="s">
        <v>267</v>
      </c>
      <c r="N50" s="179">
        <v>149</v>
      </c>
      <c r="O50" s="155">
        <v>0</v>
      </c>
      <c r="P50" s="158">
        <v>0</v>
      </c>
    </row>
    <row r="51" spans="2:16" s="82" customFormat="1" ht="60">
      <c r="B51" s="82" t="s">
        <v>63</v>
      </c>
      <c r="C51" s="85">
        <v>41.3</v>
      </c>
      <c r="D51" s="85">
        <f t="shared" ref="D51:D56" si="8">(C51*1.21)</f>
        <v>49.972999999999992</v>
      </c>
      <c r="E51" s="82" t="s">
        <v>289</v>
      </c>
      <c r="F51" s="81">
        <f t="shared" si="1"/>
        <v>39.978400000000001</v>
      </c>
      <c r="G51" s="85">
        <v>100</v>
      </c>
      <c r="H51" s="171" t="s">
        <v>169</v>
      </c>
      <c r="I51" s="182" t="s">
        <v>267</v>
      </c>
      <c r="J51" s="185">
        <v>169</v>
      </c>
      <c r="K51" s="148">
        <v>0</v>
      </c>
      <c r="L51" s="151">
        <v>0</v>
      </c>
      <c r="M51" s="175" t="s">
        <v>267</v>
      </c>
      <c r="N51" s="178">
        <v>169</v>
      </c>
      <c r="O51" s="154">
        <v>0</v>
      </c>
      <c r="P51" s="157">
        <v>0</v>
      </c>
    </row>
    <row r="52" spans="2:16" s="82" customFormat="1" ht="60">
      <c r="B52" s="82" t="s">
        <v>64</v>
      </c>
      <c r="C52" s="85">
        <v>41.3</v>
      </c>
      <c r="D52" s="85">
        <f t="shared" si="8"/>
        <v>49.972999999999992</v>
      </c>
      <c r="E52" s="82" t="s">
        <v>290</v>
      </c>
      <c r="F52" s="81">
        <f t="shared" si="1"/>
        <v>39.978400000000001</v>
      </c>
      <c r="G52" s="85">
        <v>100</v>
      </c>
      <c r="H52" s="170" t="s">
        <v>170</v>
      </c>
      <c r="I52" s="181" t="s">
        <v>267</v>
      </c>
      <c r="J52" s="184">
        <v>139</v>
      </c>
      <c r="K52" s="147">
        <v>0</v>
      </c>
      <c r="L52" s="150">
        <v>0</v>
      </c>
      <c r="M52" s="174" t="s">
        <v>267</v>
      </c>
      <c r="N52" s="177">
        <v>139</v>
      </c>
      <c r="O52" s="153">
        <v>0</v>
      </c>
      <c r="P52" s="156">
        <v>0</v>
      </c>
    </row>
    <row r="53" spans="2:16" s="82" customFormat="1" ht="60">
      <c r="B53" s="82" t="s">
        <v>80</v>
      </c>
      <c r="C53" s="85">
        <v>49.6</v>
      </c>
      <c r="D53" s="85">
        <f t="shared" si="8"/>
        <v>60.015999999999998</v>
      </c>
      <c r="E53" s="82" t="s">
        <v>291</v>
      </c>
      <c r="F53" s="81">
        <f t="shared" si="1"/>
        <v>48.012800000000006</v>
      </c>
      <c r="G53" s="85">
        <v>100</v>
      </c>
      <c r="H53" s="171" t="s">
        <v>409</v>
      </c>
      <c r="I53" s="182" t="s">
        <v>267</v>
      </c>
      <c r="J53" s="185">
        <v>79</v>
      </c>
      <c r="K53" s="148">
        <v>0</v>
      </c>
      <c r="L53" s="151">
        <v>0</v>
      </c>
      <c r="M53" s="175" t="s">
        <v>267</v>
      </c>
      <c r="N53" s="178">
        <v>79</v>
      </c>
      <c r="O53" s="154">
        <v>0</v>
      </c>
      <c r="P53" s="157">
        <v>0</v>
      </c>
    </row>
    <row r="54" spans="2:16" s="82" customFormat="1" ht="60">
      <c r="B54" s="82" t="s">
        <v>99</v>
      </c>
      <c r="C54" s="85">
        <v>53.7</v>
      </c>
      <c r="D54" s="85">
        <f t="shared" si="8"/>
        <v>64.977000000000004</v>
      </c>
      <c r="E54" s="82" t="s">
        <v>292</v>
      </c>
      <c r="F54" s="81">
        <f>(D51)</f>
        <v>49.972999999999992</v>
      </c>
      <c r="G54" s="85">
        <v>100</v>
      </c>
      <c r="H54" s="170" t="s">
        <v>171</v>
      </c>
      <c r="I54" s="183" t="s">
        <v>267</v>
      </c>
      <c r="J54" s="186">
        <v>89</v>
      </c>
      <c r="K54" s="149">
        <v>0</v>
      </c>
      <c r="L54" s="152">
        <v>0</v>
      </c>
      <c r="M54" s="176" t="s">
        <v>267</v>
      </c>
      <c r="N54" s="179">
        <v>89</v>
      </c>
      <c r="O54" s="155">
        <v>0</v>
      </c>
      <c r="P54" s="158">
        <v>0</v>
      </c>
    </row>
    <row r="55" spans="2:16" s="82" customFormat="1" ht="60">
      <c r="B55" s="82" t="s">
        <v>279</v>
      </c>
      <c r="C55" s="85">
        <v>43.8</v>
      </c>
      <c r="D55" s="85">
        <f t="shared" si="8"/>
        <v>52.997999999999998</v>
      </c>
      <c r="E55" s="82" t="s">
        <v>293</v>
      </c>
      <c r="F55" s="81">
        <f>((C51*0.8)+2.4)*1.21</f>
        <v>42.882399999999997</v>
      </c>
      <c r="G55" s="85">
        <v>100</v>
      </c>
      <c r="H55" s="171" t="s">
        <v>410</v>
      </c>
      <c r="I55" s="182" t="s">
        <v>267</v>
      </c>
      <c r="J55" s="185">
        <v>69</v>
      </c>
      <c r="K55" s="148">
        <v>0</v>
      </c>
      <c r="L55" s="151">
        <v>0</v>
      </c>
      <c r="M55" s="175" t="s">
        <v>267</v>
      </c>
      <c r="N55" s="178">
        <v>69</v>
      </c>
      <c r="O55" s="154">
        <v>0</v>
      </c>
      <c r="P55" s="157">
        <v>0</v>
      </c>
    </row>
    <row r="56" spans="2:16" s="82" customFormat="1" ht="60">
      <c r="B56" s="82" t="s">
        <v>100</v>
      </c>
      <c r="C56" s="85">
        <v>52.1</v>
      </c>
      <c r="D56" s="85">
        <f t="shared" si="8"/>
        <v>63.040999999999997</v>
      </c>
      <c r="E56" s="82" t="s">
        <v>291</v>
      </c>
      <c r="F56" s="81">
        <f>(D55)</f>
        <v>52.997999999999998</v>
      </c>
      <c r="G56" s="85">
        <v>100</v>
      </c>
      <c r="H56" s="170" t="s">
        <v>172</v>
      </c>
      <c r="I56" s="181" t="s">
        <v>267</v>
      </c>
      <c r="J56" s="184">
        <v>89</v>
      </c>
      <c r="K56" s="147">
        <v>0</v>
      </c>
      <c r="L56" s="150">
        <v>0</v>
      </c>
      <c r="M56" s="174" t="s">
        <v>267</v>
      </c>
      <c r="N56" s="177">
        <v>89</v>
      </c>
      <c r="O56" s="153">
        <v>0</v>
      </c>
      <c r="P56" s="156">
        <v>0</v>
      </c>
    </row>
    <row r="57" spans="2:16" s="82" customFormat="1">
      <c r="C57" s="85"/>
      <c r="D57" s="85"/>
      <c r="F57" s="81"/>
      <c r="H57" s="171" t="s">
        <v>173</v>
      </c>
      <c r="I57" s="182">
        <v>39</v>
      </c>
      <c r="J57" s="185">
        <v>0</v>
      </c>
      <c r="K57" s="148">
        <v>0</v>
      </c>
      <c r="L57" s="151">
        <v>0</v>
      </c>
      <c r="M57" s="175">
        <v>39</v>
      </c>
      <c r="N57" s="178">
        <v>0</v>
      </c>
      <c r="O57" s="154">
        <v>0</v>
      </c>
      <c r="P57" s="157">
        <v>0</v>
      </c>
    </row>
    <row r="58" spans="2:16" s="82" customFormat="1" ht="30">
      <c r="B58" s="82" t="s">
        <v>66</v>
      </c>
      <c r="C58" s="85">
        <v>24.8</v>
      </c>
      <c r="D58" s="85">
        <f t="shared" ref="D58:D60" si="9">(C58*1.21)</f>
        <v>30.007999999999999</v>
      </c>
      <c r="E58" s="82" t="s">
        <v>295</v>
      </c>
      <c r="F58" s="81">
        <f>(20)*1.21</f>
        <v>24.2</v>
      </c>
      <c r="G58" s="85">
        <v>100</v>
      </c>
      <c r="H58" s="170" t="s">
        <v>174</v>
      </c>
      <c r="I58" s="183" t="s">
        <v>267</v>
      </c>
      <c r="J58" s="186">
        <v>59</v>
      </c>
      <c r="K58" s="149">
        <v>0</v>
      </c>
      <c r="L58" s="152">
        <v>0</v>
      </c>
      <c r="M58" s="176" t="s">
        <v>267</v>
      </c>
      <c r="N58" s="179">
        <v>59</v>
      </c>
      <c r="O58" s="155">
        <v>0</v>
      </c>
      <c r="P58" s="158">
        <v>0</v>
      </c>
    </row>
    <row r="59" spans="2:16" s="82" customFormat="1" ht="30">
      <c r="B59" s="82" t="s">
        <v>65</v>
      </c>
      <c r="C59" s="85">
        <v>14.9</v>
      </c>
      <c r="D59" s="85">
        <f t="shared" si="9"/>
        <v>18.029</v>
      </c>
      <c r="E59" s="82" t="s">
        <v>294</v>
      </c>
      <c r="F59" s="81">
        <f>(12.1)*1.21</f>
        <v>14.641</v>
      </c>
      <c r="H59" s="171" t="s">
        <v>175</v>
      </c>
      <c r="I59" s="182" t="s">
        <v>267</v>
      </c>
      <c r="J59" s="185">
        <v>69</v>
      </c>
      <c r="K59" s="148">
        <v>0</v>
      </c>
      <c r="L59" s="151">
        <v>0</v>
      </c>
      <c r="M59" s="175" t="s">
        <v>267</v>
      </c>
      <c r="N59" s="178">
        <v>69</v>
      </c>
      <c r="O59" s="154">
        <v>0</v>
      </c>
      <c r="P59" s="157">
        <v>0</v>
      </c>
    </row>
    <row r="60" spans="2:16" s="82" customFormat="1" ht="30">
      <c r="B60" s="82" t="s">
        <v>67</v>
      </c>
      <c r="C60" s="85">
        <v>5.8</v>
      </c>
      <c r="D60" s="85">
        <f t="shared" si="9"/>
        <v>7.0179999999999998</v>
      </c>
      <c r="E60" s="82" t="s">
        <v>33</v>
      </c>
      <c r="F60" s="81">
        <f>IF(D60="","",D60)</f>
        <v>7.0179999999999998</v>
      </c>
      <c r="H60" s="172" t="s">
        <v>411</v>
      </c>
      <c r="I60" s="181" t="s">
        <v>267</v>
      </c>
      <c r="J60" s="184">
        <v>89</v>
      </c>
      <c r="K60" s="147">
        <v>0</v>
      </c>
      <c r="L60" s="150">
        <v>0</v>
      </c>
      <c r="M60" s="174" t="s">
        <v>267</v>
      </c>
      <c r="N60" s="177">
        <v>89</v>
      </c>
      <c r="O60" s="153">
        <v>0</v>
      </c>
      <c r="P60" s="156">
        <v>0</v>
      </c>
    </row>
    <row r="61" spans="2:16" s="82" customFormat="1">
      <c r="C61" s="85"/>
      <c r="D61" s="85"/>
      <c r="F61" s="81"/>
      <c r="H61" s="173" t="s">
        <v>412</v>
      </c>
      <c r="I61" s="182">
        <v>59</v>
      </c>
      <c r="J61" s="185">
        <v>0</v>
      </c>
      <c r="K61" s="148">
        <v>0</v>
      </c>
      <c r="L61" s="151">
        <v>0</v>
      </c>
      <c r="M61" s="175">
        <v>59</v>
      </c>
      <c r="N61" s="178">
        <v>0</v>
      </c>
      <c r="O61" s="154">
        <v>0</v>
      </c>
      <c r="P61" s="157">
        <v>0</v>
      </c>
    </row>
    <row r="62" spans="2:16" s="82" customFormat="1" ht="30">
      <c r="B62" s="82" t="s">
        <v>227</v>
      </c>
      <c r="C62" s="85">
        <v>0</v>
      </c>
      <c r="D62" s="85">
        <v>0</v>
      </c>
      <c r="E62" s="82" t="s">
        <v>228</v>
      </c>
      <c r="F62" s="81"/>
      <c r="H62" s="170" t="s">
        <v>176</v>
      </c>
      <c r="I62" s="183">
        <v>49</v>
      </c>
      <c r="J62" s="186">
        <v>0</v>
      </c>
      <c r="K62" s="149">
        <v>0</v>
      </c>
      <c r="L62" s="152">
        <v>0</v>
      </c>
      <c r="M62" s="176">
        <v>49</v>
      </c>
      <c r="N62" s="179">
        <v>0</v>
      </c>
      <c r="O62" s="155">
        <v>0</v>
      </c>
      <c r="P62" s="158">
        <v>0</v>
      </c>
    </row>
    <row r="63" spans="2:16" s="82" customFormat="1">
      <c r="C63" s="85"/>
      <c r="D63" s="85"/>
      <c r="F63" s="81"/>
      <c r="H63" s="171" t="s">
        <v>265</v>
      </c>
      <c r="I63" s="182">
        <v>0</v>
      </c>
      <c r="J63" s="185">
        <v>0</v>
      </c>
      <c r="K63" s="148">
        <v>0</v>
      </c>
      <c r="L63" s="151">
        <v>0</v>
      </c>
      <c r="M63" s="175">
        <v>0</v>
      </c>
      <c r="N63" s="178">
        <v>0</v>
      </c>
      <c r="O63" s="154">
        <v>0</v>
      </c>
      <c r="P63" s="157">
        <v>0</v>
      </c>
    </row>
    <row r="64" spans="2:16" s="82" customFormat="1">
      <c r="B64" s="82" t="s">
        <v>3</v>
      </c>
      <c r="C64" s="85">
        <v>10</v>
      </c>
      <c r="D64" s="85">
        <f>C64*1.21</f>
        <v>12.1</v>
      </c>
      <c r="E64" s="82" t="s">
        <v>247</v>
      </c>
      <c r="F64" s="81">
        <f>IF(D64="","",D64)</f>
        <v>12.1</v>
      </c>
      <c r="H64" s="172" t="s">
        <v>413</v>
      </c>
      <c r="I64" s="181">
        <v>39</v>
      </c>
      <c r="J64" s="184">
        <v>0</v>
      </c>
      <c r="K64" s="147">
        <v>0</v>
      </c>
      <c r="L64" s="150">
        <v>0</v>
      </c>
      <c r="M64" s="174">
        <v>39</v>
      </c>
      <c r="N64" s="177">
        <v>0</v>
      </c>
      <c r="O64" s="153">
        <v>0</v>
      </c>
      <c r="P64" s="156">
        <v>0</v>
      </c>
    </row>
    <row r="65" spans="2:16" s="82" customFormat="1">
      <c r="B65" s="82" t="s">
        <v>246</v>
      </c>
      <c r="C65" s="85">
        <v>14.9</v>
      </c>
      <c r="D65" s="85">
        <f t="shared" ref="D65:D70" si="10">(C65*1.21)</f>
        <v>18.029</v>
      </c>
      <c r="E65" s="82" t="s">
        <v>34</v>
      </c>
      <c r="F65" s="81">
        <f t="shared" ref="F65:F68" si="11">IF(D65="","",D65)</f>
        <v>18.029</v>
      </c>
      <c r="H65" s="171" t="s">
        <v>177</v>
      </c>
      <c r="I65" s="182">
        <v>29</v>
      </c>
      <c r="J65" s="185">
        <v>0</v>
      </c>
      <c r="K65" s="148">
        <v>0</v>
      </c>
      <c r="L65" s="151">
        <v>0</v>
      </c>
      <c r="M65" s="175">
        <v>29</v>
      </c>
      <c r="N65" s="178">
        <v>0</v>
      </c>
      <c r="O65" s="154">
        <v>0</v>
      </c>
      <c r="P65" s="157">
        <v>0</v>
      </c>
    </row>
    <row r="66" spans="2:16" s="82" customFormat="1">
      <c r="B66" s="82" t="s">
        <v>315</v>
      </c>
      <c r="C66" s="85">
        <v>12.9</v>
      </c>
      <c r="D66" s="85">
        <f t="shared" si="10"/>
        <v>15.609</v>
      </c>
      <c r="E66" s="82" t="s">
        <v>34</v>
      </c>
      <c r="F66" s="81">
        <f t="shared" si="11"/>
        <v>15.609</v>
      </c>
      <c r="H66" s="170" t="s">
        <v>178</v>
      </c>
      <c r="I66" s="183" t="s">
        <v>267</v>
      </c>
      <c r="J66" s="186">
        <v>59</v>
      </c>
      <c r="K66" s="149">
        <v>0</v>
      </c>
      <c r="L66" s="152">
        <v>0</v>
      </c>
      <c r="M66" s="176" t="s">
        <v>267</v>
      </c>
      <c r="N66" s="179">
        <v>89</v>
      </c>
      <c r="O66" s="155">
        <v>0</v>
      </c>
      <c r="P66" s="158">
        <v>0</v>
      </c>
    </row>
    <row r="67" spans="2:16" s="82" customFormat="1" ht="30">
      <c r="B67" s="82" t="s">
        <v>109</v>
      </c>
      <c r="C67" s="85">
        <v>36.5</v>
      </c>
      <c r="D67" s="85">
        <f t="shared" si="10"/>
        <v>44.164999999999999</v>
      </c>
      <c r="E67" s="82" t="s">
        <v>110</v>
      </c>
      <c r="F67" s="81">
        <f>(29.01*1.21)</f>
        <v>35.1021</v>
      </c>
      <c r="G67" s="85">
        <v>100</v>
      </c>
      <c r="H67" s="171" t="s">
        <v>179</v>
      </c>
      <c r="I67" s="182" t="s">
        <v>267</v>
      </c>
      <c r="J67" s="185">
        <v>79</v>
      </c>
      <c r="K67" s="148">
        <v>0</v>
      </c>
      <c r="L67" s="151">
        <v>0</v>
      </c>
      <c r="M67" s="175" t="s">
        <v>267</v>
      </c>
      <c r="N67" s="178">
        <v>129</v>
      </c>
      <c r="O67" s="154">
        <v>0</v>
      </c>
      <c r="P67" s="157">
        <v>0</v>
      </c>
    </row>
    <row r="68" spans="2:16" s="82" customFormat="1" ht="30">
      <c r="B68" s="82" t="s">
        <v>111</v>
      </c>
      <c r="C68" s="85">
        <v>40.950000000000003</v>
      </c>
      <c r="D68" s="85">
        <f t="shared" si="10"/>
        <v>49.549500000000002</v>
      </c>
      <c r="E68" s="82" t="s">
        <v>112</v>
      </c>
      <c r="F68" s="81">
        <f t="shared" si="11"/>
        <v>49.549500000000002</v>
      </c>
      <c r="H68" s="170" t="s">
        <v>180</v>
      </c>
      <c r="I68" s="181" t="s">
        <v>267</v>
      </c>
      <c r="J68" s="184">
        <v>99</v>
      </c>
      <c r="K68" s="147">
        <v>0</v>
      </c>
      <c r="L68" s="150">
        <v>0</v>
      </c>
      <c r="M68" s="174" t="s">
        <v>267</v>
      </c>
      <c r="N68" s="177">
        <v>189</v>
      </c>
      <c r="O68" s="153">
        <v>0</v>
      </c>
      <c r="P68" s="156">
        <v>0</v>
      </c>
    </row>
    <row r="69" spans="2:16" s="82" customFormat="1" ht="30">
      <c r="B69" s="82" t="s">
        <v>113</v>
      </c>
      <c r="C69" s="85">
        <v>36.5</v>
      </c>
      <c r="D69" s="85">
        <f t="shared" si="10"/>
        <v>44.164999999999999</v>
      </c>
      <c r="E69" s="82" t="s">
        <v>114</v>
      </c>
      <c r="F69" s="81">
        <f>(29.01*1.21)</f>
        <v>35.1021</v>
      </c>
      <c r="G69" s="85">
        <v>100</v>
      </c>
      <c r="H69" s="171" t="s">
        <v>181</v>
      </c>
      <c r="I69" s="182" t="s">
        <v>267</v>
      </c>
      <c r="J69" s="185">
        <v>99</v>
      </c>
      <c r="K69" s="148">
        <v>0</v>
      </c>
      <c r="L69" s="151">
        <v>0</v>
      </c>
      <c r="M69" s="175" t="s">
        <v>267</v>
      </c>
      <c r="N69" s="178">
        <v>189</v>
      </c>
      <c r="O69" s="154">
        <v>0</v>
      </c>
      <c r="P69" s="157">
        <v>0</v>
      </c>
    </row>
    <row r="70" spans="2:16" s="82" customFormat="1" ht="30">
      <c r="B70" s="82" t="s">
        <v>115</v>
      </c>
      <c r="C70" s="85">
        <v>46.4</v>
      </c>
      <c r="D70" s="85">
        <f t="shared" si="10"/>
        <v>56.143999999999998</v>
      </c>
      <c r="E70" s="82" t="s">
        <v>116</v>
      </c>
      <c r="F70" s="81">
        <f>(38.9*1.21)</f>
        <v>47.068999999999996</v>
      </c>
      <c r="G70" s="85">
        <v>100</v>
      </c>
      <c r="H70" s="170" t="s">
        <v>182</v>
      </c>
      <c r="I70" s="183" t="s">
        <v>267</v>
      </c>
      <c r="J70" s="186">
        <v>109</v>
      </c>
      <c r="K70" s="149">
        <v>0</v>
      </c>
      <c r="L70" s="152">
        <v>0</v>
      </c>
      <c r="M70" s="176" t="s">
        <v>267</v>
      </c>
      <c r="N70" s="179">
        <v>109</v>
      </c>
      <c r="O70" s="155">
        <v>0</v>
      </c>
      <c r="P70" s="158">
        <v>0</v>
      </c>
    </row>
    <row r="71" spans="2:16" s="82" customFormat="1">
      <c r="C71" s="85"/>
      <c r="D71" s="85"/>
      <c r="F71" s="81"/>
      <c r="H71" s="171" t="s">
        <v>183</v>
      </c>
      <c r="I71" s="182" t="s">
        <v>267</v>
      </c>
      <c r="J71" s="185">
        <v>129</v>
      </c>
      <c r="K71" s="148">
        <v>0</v>
      </c>
      <c r="L71" s="151">
        <v>0</v>
      </c>
      <c r="M71" s="175" t="s">
        <v>267</v>
      </c>
      <c r="N71" s="178">
        <v>249</v>
      </c>
      <c r="O71" s="154">
        <v>0</v>
      </c>
      <c r="P71" s="157">
        <v>0</v>
      </c>
    </row>
    <row r="72" spans="2:16" s="82" customFormat="1" ht="45">
      <c r="B72" s="82" t="s">
        <v>299</v>
      </c>
      <c r="C72" s="85">
        <v>53.7</v>
      </c>
      <c r="D72" s="85">
        <f t="shared" ref="D72:D82" si="12">(C72*1.21)</f>
        <v>64.977000000000004</v>
      </c>
      <c r="E72" s="82" t="s">
        <v>296</v>
      </c>
      <c r="F72" s="81">
        <f>(C72*0.8)*1.21</f>
        <v>51.981600000000007</v>
      </c>
      <c r="G72" s="85">
        <v>100</v>
      </c>
      <c r="H72" s="170" t="s">
        <v>184</v>
      </c>
      <c r="I72" s="181">
        <v>69</v>
      </c>
      <c r="J72" s="184">
        <v>29</v>
      </c>
      <c r="K72" s="147">
        <v>0</v>
      </c>
      <c r="L72" s="150">
        <v>0</v>
      </c>
      <c r="M72" s="174">
        <v>69</v>
      </c>
      <c r="N72" s="177">
        <v>29</v>
      </c>
      <c r="O72" s="153">
        <v>0</v>
      </c>
      <c r="P72" s="156">
        <v>0</v>
      </c>
    </row>
    <row r="73" spans="2:16" s="82" customFormat="1" ht="45">
      <c r="B73" s="82" t="s">
        <v>300</v>
      </c>
      <c r="C73" s="136" t="s">
        <v>297</v>
      </c>
      <c r="D73" s="136" t="s">
        <v>297</v>
      </c>
      <c r="E73" s="82" t="s">
        <v>301</v>
      </c>
      <c r="F73" s="81"/>
      <c r="G73" s="85">
        <v>100</v>
      </c>
      <c r="H73" s="173" t="s">
        <v>414</v>
      </c>
      <c r="I73" s="182" t="s">
        <v>267</v>
      </c>
      <c r="J73" s="185">
        <v>49</v>
      </c>
      <c r="K73" s="148">
        <v>0</v>
      </c>
      <c r="L73" s="151">
        <v>0</v>
      </c>
      <c r="M73" s="175" t="s">
        <v>267</v>
      </c>
      <c r="N73" s="178">
        <v>49</v>
      </c>
      <c r="O73" s="154">
        <v>0</v>
      </c>
      <c r="P73" s="157">
        <v>0</v>
      </c>
    </row>
    <row r="74" spans="2:16" s="82" customFormat="1" ht="45">
      <c r="B74" s="82" t="s">
        <v>298</v>
      </c>
      <c r="C74" s="85">
        <v>15.67</v>
      </c>
      <c r="D74" s="85">
        <f t="shared" si="12"/>
        <v>18.960699999999999</v>
      </c>
      <c r="E74" s="82" t="s">
        <v>301</v>
      </c>
      <c r="F74" s="81">
        <f t="shared" ref="F74" si="13">(C74*0.8)*1.21</f>
        <v>15.168560000000001</v>
      </c>
      <c r="G74" s="85">
        <v>100</v>
      </c>
      <c r="H74" s="172" t="s">
        <v>415</v>
      </c>
      <c r="I74" s="183" t="s">
        <v>267</v>
      </c>
      <c r="J74" s="186">
        <v>69</v>
      </c>
      <c r="K74" s="149">
        <v>0</v>
      </c>
      <c r="L74" s="152">
        <v>0</v>
      </c>
      <c r="M74" s="176" t="s">
        <v>267</v>
      </c>
      <c r="N74" s="179">
        <v>69</v>
      </c>
      <c r="O74" s="155">
        <v>0</v>
      </c>
      <c r="P74" s="158">
        <v>0</v>
      </c>
    </row>
    <row r="75" spans="2:16" s="82" customFormat="1" ht="45">
      <c r="B75" s="82" t="s">
        <v>302</v>
      </c>
      <c r="C75" s="85">
        <v>28.1</v>
      </c>
      <c r="D75" s="85">
        <f t="shared" si="12"/>
        <v>34.000999999999998</v>
      </c>
      <c r="E75" s="82" t="s">
        <v>303</v>
      </c>
      <c r="F75" s="81">
        <f>(C75*0.8)*1.21</f>
        <v>27.200800000000005</v>
      </c>
      <c r="G75" s="85">
        <v>100</v>
      </c>
      <c r="H75" s="171" t="s">
        <v>260</v>
      </c>
      <c r="I75" s="182">
        <v>0</v>
      </c>
      <c r="J75" s="185">
        <v>0</v>
      </c>
      <c r="K75" s="148">
        <v>0</v>
      </c>
      <c r="L75" s="151">
        <v>0</v>
      </c>
      <c r="M75" s="175">
        <v>0</v>
      </c>
      <c r="N75" s="178">
        <v>0</v>
      </c>
      <c r="O75" s="154">
        <v>0</v>
      </c>
      <c r="P75" s="157">
        <v>0</v>
      </c>
    </row>
    <row r="76" spans="2:16" s="82" customFormat="1" ht="45">
      <c r="B76" s="82" t="s">
        <v>313</v>
      </c>
      <c r="C76" s="85">
        <v>22.5</v>
      </c>
      <c r="D76" s="85">
        <f t="shared" si="12"/>
        <v>27.224999999999998</v>
      </c>
      <c r="E76" s="82" t="s">
        <v>303</v>
      </c>
      <c r="F76" s="81">
        <f>IF(D76="","",D76)</f>
        <v>27.224999999999998</v>
      </c>
      <c r="G76" s="85">
        <v>100</v>
      </c>
      <c r="H76" s="170" t="s">
        <v>185</v>
      </c>
      <c r="I76" s="181">
        <v>0</v>
      </c>
      <c r="J76" s="184">
        <v>0</v>
      </c>
      <c r="K76" s="147">
        <v>0</v>
      </c>
      <c r="L76" s="150">
        <v>0</v>
      </c>
      <c r="M76" s="174">
        <v>0</v>
      </c>
      <c r="N76" s="177">
        <v>0</v>
      </c>
      <c r="O76" s="153">
        <v>0</v>
      </c>
      <c r="P76" s="156">
        <v>0</v>
      </c>
    </row>
    <row r="77" spans="2:16" s="82" customFormat="1" ht="30">
      <c r="B77" s="82" t="s">
        <v>304</v>
      </c>
      <c r="C77" s="85">
        <v>20.7</v>
      </c>
      <c r="D77" s="85">
        <f t="shared" si="12"/>
        <v>25.046999999999997</v>
      </c>
      <c r="E77" s="82" t="s">
        <v>305</v>
      </c>
      <c r="F77" s="81">
        <f>(C77*0.8)*1.21</f>
        <v>20.037599999999998</v>
      </c>
      <c r="G77" s="85"/>
      <c r="H77" s="171" t="s">
        <v>186</v>
      </c>
      <c r="I77" s="182">
        <v>0</v>
      </c>
      <c r="J77" s="185">
        <v>0</v>
      </c>
      <c r="K77" s="148">
        <v>0</v>
      </c>
      <c r="L77" s="151">
        <v>0</v>
      </c>
      <c r="M77" s="175">
        <v>0</v>
      </c>
      <c r="N77" s="178">
        <v>0</v>
      </c>
      <c r="O77" s="154">
        <v>0</v>
      </c>
      <c r="P77" s="157">
        <v>0</v>
      </c>
    </row>
    <row r="78" spans="2:16" s="82" customFormat="1" ht="30">
      <c r="B78" s="82" t="s">
        <v>65</v>
      </c>
      <c r="C78" s="85">
        <v>16.5</v>
      </c>
      <c r="D78" s="85">
        <f t="shared" si="12"/>
        <v>19.965</v>
      </c>
      <c r="E78" s="82" t="s">
        <v>305</v>
      </c>
      <c r="F78" s="81">
        <f>IF(D78="","",D78)</f>
        <v>19.965</v>
      </c>
      <c r="G78" s="85"/>
      <c r="H78" s="170" t="s">
        <v>416</v>
      </c>
      <c r="I78" s="183">
        <v>0</v>
      </c>
      <c r="J78" s="186">
        <v>0</v>
      </c>
      <c r="K78" s="149">
        <v>0</v>
      </c>
      <c r="L78" s="152">
        <v>0</v>
      </c>
      <c r="M78" s="176">
        <v>0</v>
      </c>
      <c r="N78" s="179">
        <v>0</v>
      </c>
      <c r="O78" s="155">
        <v>0</v>
      </c>
      <c r="P78" s="158">
        <v>0</v>
      </c>
    </row>
    <row r="79" spans="2:16" s="82" customFormat="1" ht="30">
      <c r="B79" s="82" t="s">
        <v>306</v>
      </c>
      <c r="C79" s="85">
        <v>12.4</v>
      </c>
      <c r="D79" s="85">
        <f t="shared" si="12"/>
        <v>15.004</v>
      </c>
      <c r="E79" s="82" t="s">
        <v>307</v>
      </c>
      <c r="F79" s="81">
        <f>(C79*0.8)*1.21</f>
        <v>12.003200000000001</v>
      </c>
      <c r="G79" s="85"/>
      <c r="H79" s="171" t="s">
        <v>187</v>
      </c>
      <c r="I79" s="182">
        <v>59</v>
      </c>
      <c r="J79" s="185">
        <v>0</v>
      </c>
      <c r="K79" s="148">
        <v>0</v>
      </c>
      <c r="L79" s="151">
        <v>0</v>
      </c>
      <c r="M79" s="175">
        <v>59</v>
      </c>
      <c r="N79" s="178">
        <v>0</v>
      </c>
      <c r="O79" s="154">
        <v>0</v>
      </c>
      <c r="P79" s="157">
        <v>0</v>
      </c>
    </row>
    <row r="80" spans="2:16" s="82" customFormat="1" ht="30">
      <c r="B80" s="82" t="s">
        <v>314</v>
      </c>
      <c r="C80" s="85">
        <v>9.9</v>
      </c>
      <c r="D80" s="85">
        <f t="shared" si="12"/>
        <v>11.978999999999999</v>
      </c>
      <c r="E80" s="82" t="s">
        <v>307</v>
      </c>
      <c r="F80" s="81">
        <f>IF(D80="","",D80)</f>
        <v>11.978999999999999</v>
      </c>
      <c r="G80" s="85"/>
      <c r="H80" s="170" t="s">
        <v>188</v>
      </c>
      <c r="I80" s="181">
        <v>0</v>
      </c>
      <c r="J80" s="184">
        <v>0</v>
      </c>
      <c r="K80" s="147">
        <v>0</v>
      </c>
      <c r="L80" s="150">
        <v>0</v>
      </c>
      <c r="M80" s="174">
        <v>0</v>
      </c>
      <c r="N80" s="177">
        <v>0</v>
      </c>
      <c r="O80" s="153">
        <v>0</v>
      </c>
      <c r="P80" s="156">
        <v>0</v>
      </c>
    </row>
    <row r="81" spans="2:16" s="82" customFormat="1">
      <c r="B81" s="82" t="s">
        <v>308</v>
      </c>
      <c r="C81" s="85">
        <v>4.92</v>
      </c>
      <c r="D81" s="85">
        <f t="shared" si="12"/>
        <v>5.9531999999999998</v>
      </c>
      <c r="E81" s="82" t="s">
        <v>309</v>
      </c>
      <c r="F81" s="81">
        <f>(18)*1.21</f>
        <v>21.78</v>
      </c>
      <c r="G81" s="85"/>
      <c r="H81" s="171" t="s">
        <v>189</v>
      </c>
      <c r="I81" s="182">
        <v>0</v>
      </c>
      <c r="J81" s="185">
        <v>0</v>
      </c>
      <c r="K81" s="148">
        <v>0</v>
      </c>
      <c r="L81" s="151">
        <v>0</v>
      </c>
      <c r="M81" s="175">
        <v>0</v>
      </c>
      <c r="N81" s="178">
        <v>0</v>
      </c>
      <c r="O81" s="154">
        <v>0</v>
      </c>
      <c r="P81" s="157">
        <v>0</v>
      </c>
    </row>
    <row r="82" spans="2:16" s="82" customFormat="1">
      <c r="B82" s="82" t="s">
        <v>310</v>
      </c>
      <c r="C82" s="85">
        <v>12.4</v>
      </c>
      <c r="D82" s="85">
        <f t="shared" si="12"/>
        <v>15.004</v>
      </c>
      <c r="E82" s="82" t="s">
        <v>311</v>
      </c>
      <c r="F82" s="81">
        <f>IF(D82="","",D82)</f>
        <v>15.004</v>
      </c>
      <c r="G82" s="85"/>
      <c r="H82" s="170" t="s">
        <v>190</v>
      </c>
      <c r="I82" s="181" t="s">
        <v>267</v>
      </c>
      <c r="J82" s="184">
        <v>49</v>
      </c>
      <c r="K82" s="147">
        <v>0</v>
      </c>
      <c r="L82" s="150">
        <v>0</v>
      </c>
      <c r="M82" s="174" t="s">
        <v>267</v>
      </c>
      <c r="N82" s="177">
        <v>49</v>
      </c>
      <c r="O82" s="153">
        <v>0</v>
      </c>
      <c r="P82" s="156">
        <v>0</v>
      </c>
    </row>
    <row r="83" spans="2:16" s="82" customFormat="1">
      <c r="C83" s="85"/>
      <c r="D83" s="85"/>
      <c r="F83" s="81"/>
      <c r="H83" s="171" t="s">
        <v>256</v>
      </c>
      <c r="I83" s="182" t="s">
        <v>267</v>
      </c>
      <c r="J83" s="185">
        <v>49</v>
      </c>
      <c r="K83" s="148">
        <v>0</v>
      </c>
      <c r="L83" s="151">
        <v>0</v>
      </c>
      <c r="M83" s="175" t="s">
        <v>267</v>
      </c>
      <c r="N83" s="178">
        <v>49</v>
      </c>
      <c r="O83" s="154">
        <v>0</v>
      </c>
      <c r="P83" s="157">
        <v>0</v>
      </c>
    </row>
    <row r="84" spans="2:16" s="82" customFormat="1">
      <c r="C84" s="85"/>
      <c r="D84" s="85"/>
      <c r="F84" s="81"/>
      <c r="H84" s="170" t="s">
        <v>191</v>
      </c>
      <c r="I84" s="183" t="s">
        <v>267</v>
      </c>
      <c r="J84" s="186">
        <v>59</v>
      </c>
      <c r="K84" s="149">
        <v>0</v>
      </c>
      <c r="L84" s="152">
        <v>0</v>
      </c>
      <c r="M84" s="176" t="s">
        <v>267</v>
      </c>
      <c r="N84" s="179">
        <v>59</v>
      </c>
      <c r="O84" s="155">
        <v>0</v>
      </c>
      <c r="P84" s="158">
        <v>0</v>
      </c>
    </row>
    <row r="85" spans="2:16" s="82" customFormat="1">
      <c r="B85" s="82" t="s">
        <v>6</v>
      </c>
      <c r="C85" s="85">
        <v>28.9</v>
      </c>
      <c r="D85" s="85">
        <f t="shared" ref="D85:D89" si="14">(C85*1.21)</f>
        <v>34.968999999999994</v>
      </c>
      <c r="E85" s="82" t="s">
        <v>35</v>
      </c>
      <c r="F85" s="81">
        <f t="shared" ref="F85" si="15">(C85*0.8)*1.21</f>
        <v>27.975200000000001</v>
      </c>
      <c r="H85" s="171" t="s">
        <v>257</v>
      </c>
      <c r="I85" s="182" t="s">
        <v>267</v>
      </c>
      <c r="J85" s="185">
        <v>59</v>
      </c>
      <c r="K85" s="148">
        <v>0</v>
      </c>
      <c r="L85" s="151">
        <v>0</v>
      </c>
      <c r="M85" s="175" t="s">
        <v>267</v>
      </c>
      <c r="N85" s="178">
        <v>59</v>
      </c>
      <c r="O85" s="154">
        <v>0</v>
      </c>
      <c r="P85" s="157">
        <v>0</v>
      </c>
    </row>
    <row r="86" spans="2:16" s="82" customFormat="1" ht="60">
      <c r="B86" s="82" t="s">
        <v>316</v>
      </c>
      <c r="C86" s="85">
        <v>78.47</v>
      </c>
      <c r="D86" s="85">
        <f t="shared" si="14"/>
        <v>94.948700000000002</v>
      </c>
      <c r="E86" s="82" t="s">
        <v>320</v>
      </c>
      <c r="F86" s="81"/>
      <c r="H86" s="170" t="s">
        <v>266</v>
      </c>
      <c r="I86" s="183" t="s">
        <v>267</v>
      </c>
      <c r="J86" s="186">
        <v>59</v>
      </c>
      <c r="K86" s="149">
        <v>0</v>
      </c>
      <c r="L86" s="152">
        <v>0</v>
      </c>
      <c r="M86" s="176" t="s">
        <v>267</v>
      </c>
      <c r="N86" s="179">
        <v>59</v>
      </c>
      <c r="O86" s="155">
        <v>0</v>
      </c>
      <c r="P86" s="158">
        <v>0</v>
      </c>
    </row>
    <row r="87" spans="2:16" s="82" customFormat="1" ht="60">
      <c r="B87" s="82" t="s">
        <v>317</v>
      </c>
      <c r="C87" s="85">
        <v>52.87</v>
      </c>
      <c r="D87" s="85">
        <f t="shared" si="14"/>
        <v>63.972699999999996</v>
      </c>
      <c r="E87" s="82" t="s">
        <v>321</v>
      </c>
      <c r="F87" s="81"/>
      <c r="H87" s="171" t="s">
        <v>192</v>
      </c>
      <c r="I87" s="182">
        <v>49</v>
      </c>
      <c r="J87" s="185">
        <v>0</v>
      </c>
      <c r="K87" s="148">
        <v>0</v>
      </c>
      <c r="L87" s="151">
        <v>0</v>
      </c>
      <c r="M87" s="175">
        <v>49</v>
      </c>
      <c r="N87" s="178">
        <v>0</v>
      </c>
      <c r="O87" s="154">
        <v>0</v>
      </c>
      <c r="P87" s="157">
        <v>0</v>
      </c>
    </row>
    <row r="88" spans="2:16" s="82" customFormat="1" ht="45">
      <c r="B88" s="82" t="s">
        <v>318</v>
      </c>
      <c r="C88" s="85">
        <v>45.47</v>
      </c>
      <c r="D88" s="85">
        <f t="shared" si="14"/>
        <v>55.018699999999995</v>
      </c>
      <c r="E88" s="82" t="s">
        <v>322</v>
      </c>
      <c r="F88" s="81"/>
      <c r="H88" s="170" t="s">
        <v>193</v>
      </c>
      <c r="I88" s="183">
        <v>89</v>
      </c>
      <c r="J88" s="186">
        <v>29</v>
      </c>
      <c r="K88" s="149">
        <v>0</v>
      </c>
      <c r="L88" s="152">
        <v>0</v>
      </c>
      <c r="M88" s="176">
        <v>89</v>
      </c>
      <c r="N88" s="179">
        <v>29</v>
      </c>
      <c r="O88" s="155">
        <v>0</v>
      </c>
      <c r="P88" s="158">
        <v>0</v>
      </c>
    </row>
    <row r="89" spans="2:16" s="82" customFormat="1" ht="45">
      <c r="B89" s="82" t="s">
        <v>319</v>
      </c>
      <c r="C89" s="85">
        <v>37.17</v>
      </c>
      <c r="D89" s="85">
        <f t="shared" si="14"/>
        <v>44.975700000000003</v>
      </c>
      <c r="E89" s="82" t="s">
        <v>323</v>
      </c>
      <c r="F89" s="81"/>
      <c r="H89" s="171" t="s">
        <v>258</v>
      </c>
      <c r="I89" s="182" t="s">
        <v>267</v>
      </c>
      <c r="J89" s="185">
        <v>49</v>
      </c>
      <c r="K89" s="148">
        <v>0</v>
      </c>
      <c r="L89" s="151">
        <v>0</v>
      </c>
      <c r="M89" s="175" t="s">
        <v>267</v>
      </c>
      <c r="N89" s="178">
        <v>49</v>
      </c>
      <c r="O89" s="154">
        <v>0</v>
      </c>
      <c r="P89" s="157">
        <v>0</v>
      </c>
    </row>
    <row r="90" spans="2:16" s="82" customFormat="1">
      <c r="B90" s="82" t="s">
        <v>7</v>
      </c>
      <c r="C90" s="85">
        <v>49.5</v>
      </c>
      <c r="D90" s="85">
        <f t="shared" ref="D90:D93" si="16">(C90*1.21)</f>
        <v>59.894999999999996</v>
      </c>
      <c r="E90" s="82" t="s">
        <v>36</v>
      </c>
      <c r="F90" s="81">
        <f t="shared" ref="F90:F93" si="17">(C90*0.8)*1.21</f>
        <v>47.915999999999997</v>
      </c>
      <c r="H90" s="170" t="s">
        <v>194</v>
      </c>
      <c r="I90" s="183" t="s">
        <v>267</v>
      </c>
      <c r="J90" s="186">
        <v>89</v>
      </c>
      <c r="K90" s="149">
        <v>0</v>
      </c>
      <c r="L90" s="152">
        <v>0</v>
      </c>
      <c r="M90" s="176" t="s">
        <v>267</v>
      </c>
      <c r="N90" s="179">
        <v>89</v>
      </c>
      <c r="O90" s="155">
        <v>0</v>
      </c>
      <c r="P90" s="158">
        <v>0</v>
      </c>
    </row>
    <row r="91" spans="2:16" s="82" customFormat="1">
      <c r="B91" s="82" t="s">
        <v>74</v>
      </c>
      <c r="C91" s="85">
        <v>9</v>
      </c>
      <c r="D91" s="85">
        <f t="shared" si="16"/>
        <v>10.89</v>
      </c>
      <c r="E91" s="82" t="s">
        <v>77</v>
      </c>
      <c r="F91" s="81">
        <f>IF(D91="","",D91)</f>
        <v>10.89</v>
      </c>
      <c r="H91" s="171" t="s">
        <v>195</v>
      </c>
      <c r="I91" s="182" t="s">
        <v>267</v>
      </c>
      <c r="J91" s="185">
        <v>99</v>
      </c>
      <c r="K91" s="148">
        <v>0</v>
      </c>
      <c r="L91" s="151">
        <v>0</v>
      </c>
      <c r="M91" s="175" t="s">
        <v>267</v>
      </c>
      <c r="N91" s="178">
        <v>99</v>
      </c>
      <c r="O91" s="154">
        <v>0</v>
      </c>
      <c r="P91" s="157">
        <v>0</v>
      </c>
    </row>
    <row r="92" spans="2:16" s="82" customFormat="1">
      <c r="B92" s="82" t="s">
        <v>75</v>
      </c>
      <c r="C92" s="85">
        <v>20.7</v>
      </c>
      <c r="D92" s="85">
        <f t="shared" si="16"/>
        <v>25.046999999999997</v>
      </c>
      <c r="E92" s="82" t="s">
        <v>78</v>
      </c>
      <c r="F92" s="81">
        <f t="shared" si="17"/>
        <v>20.037599999999998</v>
      </c>
      <c r="H92" s="170" t="s">
        <v>331</v>
      </c>
      <c r="I92" s="183" t="s">
        <v>267</v>
      </c>
      <c r="J92" s="186">
        <v>119</v>
      </c>
      <c r="K92" s="149">
        <v>0</v>
      </c>
      <c r="L92" s="152">
        <v>0</v>
      </c>
      <c r="M92" s="176" t="s">
        <v>267</v>
      </c>
      <c r="N92" s="179">
        <v>119</v>
      </c>
      <c r="O92" s="155">
        <v>0</v>
      </c>
      <c r="P92" s="158">
        <v>0</v>
      </c>
    </row>
    <row r="93" spans="2:16" s="82" customFormat="1">
      <c r="B93" s="82" t="s">
        <v>76</v>
      </c>
      <c r="C93" s="85">
        <v>35</v>
      </c>
      <c r="D93" s="85">
        <f t="shared" si="16"/>
        <v>42.35</v>
      </c>
      <c r="E93" s="82" t="s">
        <v>79</v>
      </c>
      <c r="F93" s="81">
        <f t="shared" si="17"/>
        <v>33.879999999999995</v>
      </c>
      <c r="H93" s="171" t="s">
        <v>332</v>
      </c>
      <c r="I93" s="182" t="s">
        <v>267</v>
      </c>
      <c r="J93" s="185">
        <v>149</v>
      </c>
      <c r="K93" s="148">
        <v>0</v>
      </c>
      <c r="L93" s="151">
        <v>0</v>
      </c>
      <c r="M93" s="175" t="s">
        <v>267</v>
      </c>
      <c r="N93" s="178">
        <v>149</v>
      </c>
      <c r="O93" s="154">
        <v>0</v>
      </c>
      <c r="P93" s="157">
        <v>0</v>
      </c>
    </row>
    <row r="94" spans="2:16" s="82" customFormat="1">
      <c r="C94" s="85"/>
      <c r="D94" s="85"/>
      <c r="F94" s="81"/>
      <c r="H94" s="170" t="s">
        <v>196</v>
      </c>
      <c r="I94" s="183" t="s">
        <v>267</v>
      </c>
      <c r="J94" s="186">
        <v>0</v>
      </c>
      <c r="K94" s="149">
        <v>0</v>
      </c>
      <c r="L94" s="152">
        <v>0</v>
      </c>
      <c r="M94" s="176" t="s">
        <v>267</v>
      </c>
      <c r="N94" s="179">
        <v>0</v>
      </c>
      <c r="O94" s="155">
        <v>0</v>
      </c>
      <c r="P94" s="158">
        <v>0</v>
      </c>
    </row>
    <row r="95" spans="2:16" s="82" customFormat="1">
      <c r="B95" s="82" t="s">
        <v>52</v>
      </c>
      <c r="C95" s="85">
        <v>7.4</v>
      </c>
      <c r="D95" s="85">
        <f t="shared" ref="D95:D99" si="18">(C95*1.21)</f>
        <v>8.9540000000000006</v>
      </c>
      <c r="E95" s="82" t="s">
        <v>250</v>
      </c>
      <c r="F95" s="81">
        <f t="shared" ref="F95:F96" si="19">IF(D95="","",D95)</f>
        <v>8.9540000000000006</v>
      </c>
      <c r="H95" s="171" t="s">
        <v>333</v>
      </c>
      <c r="I95" s="182" t="s">
        <v>267</v>
      </c>
      <c r="J95" s="185">
        <v>69</v>
      </c>
      <c r="K95" s="148">
        <v>0</v>
      </c>
      <c r="L95" s="151">
        <v>0</v>
      </c>
      <c r="M95" s="175" t="s">
        <v>267</v>
      </c>
      <c r="N95" s="178">
        <v>69</v>
      </c>
      <c r="O95" s="154">
        <v>0</v>
      </c>
      <c r="P95" s="157">
        <v>0</v>
      </c>
    </row>
    <row r="96" spans="2:16" s="82" customFormat="1" ht="30">
      <c r="B96" s="82" t="s">
        <v>249</v>
      </c>
      <c r="C96" s="85">
        <v>11.6</v>
      </c>
      <c r="D96" s="85">
        <f t="shared" si="18"/>
        <v>14.036</v>
      </c>
      <c r="E96" s="82" t="s">
        <v>250</v>
      </c>
      <c r="F96" s="81">
        <f t="shared" si="19"/>
        <v>14.036</v>
      </c>
      <c r="H96" s="170" t="s">
        <v>197</v>
      </c>
      <c r="I96" s="183" t="s">
        <v>267</v>
      </c>
      <c r="J96" s="186">
        <v>59</v>
      </c>
      <c r="K96" s="149">
        <v>0</v>
      </c>
      <c r="L96" s="152">
        <v>0</v>
      </c>
      <c r="M96" s="176" t="s">
        <v>267</v>
      </c>
      <c r="N96" s="179">
        <v>89</v>
      </c>
      <c r="O96" s="155">
        <v>0</v>
      </c>
      <c r="P96" s="158">
        <v>0</v>
      </c>
    </row>
    <row r="97" spans="2:16" s="82" customFormat="1">
      <c r="B97" s="82" t="s">
        <v>53</v>
      </c>
      <c r="C97" s="85">
        <v>8.3000000000000007</v>
      </c>
      <c r="D97" s="85">
        <f t="shared" si="18"/>
        <v>10.043000000000001</v>
      </c>
      <c r="E97" s="82" t="s">
        <v>54</v>
      </c>
      <c r="F97" s="81">
        <f>IF(D97="","",D97)</f>
        <v>10.043000000000001</v>
      </c>
      <c r="H97" s="171" t="s">
        <v>198</v>
      </c>
      <c r="I97" s="182" t="s">
        <v>267</v>
      </c>
      <c r="J97" s="185">
        <v>69</v>
      </c>
      <c r="K97" s="148">
        <v>0</v>
      </c>
      <c r="L97" s="151">
        <v>0</v>
      </c>
      <c r="M97" s="175" t="s">
        <v>267</v>
      </c>
      <c r="N97" s="178">
        <v>119</v>
      </c>
      <c r="O97" s="154">
        <v>0</v>
      </c>
      <c r="P97" s="157">
        <v>0</v>
      </c>
    </row>
    <row r="98" spans="2:16" s="82" customFormat="1" ht="30">
      <c r="B98" s="82" t="s">
        <v>417</v>
      </c>
      <c r="C98" s="85">
        <v>14.8</v>
      </c>
      <c r="D98" s="85">
        <f t="shared" si="18"/>
        <v>17.908000000000001</v>
      </c>
      <c r="E98" s="82" t="s">
        <v>418</v>
      </c>
      <c r="F98" s="81">
        <f>IF(D98="","",D98)</f>
        <v>17.908000000000001</v>
      </c>
      <c r="H98" s="189"/>
      <c r="I98" s="185"/>
      <c r="J98" s="185"/>
      <c r="K98" s="185"/>
      <c r="L98" s="214"/>
      <c r="M98" s="185"/>
      <c r="N98" s="185"/>
      <c r="O98" s="185"/>
      <c r="P98" s="214"/>
    </row>
    <row r="99" spans="2:16" s="82" customFormat="1">
      <c r="B99" s="82" t="s">
        <v>72</v>
      </c>
      <c r="C99" s="85">
        <v>4.2</v>
      </c>
      <c r="D99" s="85">
        <f t="shared" si="18"/>
        <v>5.0819999999999999</v>
      </c>
      <c r="E99" s="82" t="s">
        <v>73</v>
      </c>
      <c r="F99" s="81">
        <f>IF(D99="","",D99)</f>
        <v>5.0819999999999999</v>
      </c>
      <c r="H99" s="170" t="s">
        <v>199</v>
      </c>
      <c r="I99" s="183" t="s">
        <v>267</v>
      </c>
      <c r="J99" s="186">
        <v>79</v>
      </c>
      <c r="K99" s="149">
        <v>0</v>
      </c>
      <c r="L99" s="152">
        <v>0</v>
      </c>
      <c r="M99" s="176" t="s">
        <v>267</v>
      </c>
      <c r="N99" s="179">
        <v>129</v>
      </c>
      <c r="O99" s="155">
        <v>0</v>
      </c>
      <c r="P99" s="158">
        <v>0</v>
      </c>
    </row>
    <row r="100" spans="2:16" s="82" customFormat="1" ht="60">
      <c r="B100" s="82" t="s">
        <v>86</v>
      </c>
      <c r="C100" s="85">
        <v>99</v>
      </c>
      <c r="D100" s="85">
        <f t="shared" ref="D100:D104" si="20">(C100*1.21)</f>
        <v>119.78999999999999</v>
      </c>
      <c r="E100" s="82" t="s">
        <v>274</v>
      </c>
      <c r="F100" s="81">
        <f>IF(D100="","",D100)</f>
        <v>119.78999999999999</v>
      </c>
      <c r="H100" s="171" t="s">
        <v>200</v>
      </c>
      <c r="I100" s="182" t="s">
        <v>267</v>
      </c>
      <c r="J100" s="185">
        <v>99</v>
      </c>
      <c r="K100" s="148">
        <v>0</v>
      </c>
      <c r="L100" s="151">
        <v>0</v>
      </c>
      <c r="M100" s="175" t="s">
        <v>267</v>
      </c>
      <c r="N100" s="178">
        <v>179</v>
      </c>
      <c r="O100" s="154">
        <v>0</v>
      </c>
      <c r="P100" s="157">
        <v>0</v>
      </c>
    </row>
    <row r="101" spans="2:16" s="82" customFormat="1">
      <c r="D101" s="85"/>
      <c r="E101" s="85"/>
      <c r="F101" s="81"/>
      <c r="H101" s="170" t="s">
        <v>201</v>
      </c>
      <c r="I101" s="183" t="s">
        <v>267</v>
      </c>
      <c r="J101" s="186">
        <v>99</v>
      </c>
      <c r="K101" s="149">
        <v>0</v>
      </c>
      <c r="L101" s="152">
        <v>0</v>
      </c>
      <c r="M101" s="176" t="s">
        <v>267</v>
      </c>
      <c r="N101" s="179">
        <v>99</v>
      </c>
      <c r="O101" s="155">
        <v>0</v>
      </c>
      <c r="P101" s="158">
        <v>0</v>
      </c>
    </row>
    <row r="102" spans="2:16" ht="30">
      <c r="B102" s="80" t="s">
        <v>268</v>
      </c>
      <c r="C102" s="85">
        <v>4.95</v>
      </c>
      <c r="D102" s="85">
        <f t="shared" si="20"/>
        <v>5.9894999999999996</v>
      </c>
      <c r="E102" t="s">
        <v>270</v>
      </c>
      <c r="F102" s="81">
        <f t="shared" ref="F102:F104" si="21">IF(D102="","",D102)</f>
        <v>5.9894999999999996</v>
      </c>
      <c r="H102" s="171" t="s">
        <v>202</v>
      </c>
      <c r="I102" s="182" t="s">
        <v>267</v>
      </c>
      <c r="J102" s="185">
        <v>99</v>
      </c>
      <c r="K102" s="148">
        <v>0</v>
      </c>
      <c r="L102" s="151">
        <v>0</v>
      </c>
      <c r="M102" s="175" t="s">
        <v>267</v>
      </c>
      <c r="N102" s="178">
        <v>99</v>
      </c>
      <c r="O102" s="154">
        <v>0</v>
      </c>
      <c r="P102" s="157">
        <v>0</v>
      </c>
    </row>
    <row r="103" spans="2:16" ht="45">
      <c r="B103" s="80" t="s">
        <v>269</v>
      </c>
      <c r="C103" s="85">
        <v>19.95</v>
      </c>
      <c r="D103" s="85">
        <f t="shared" si="20"/>
        <v>24.139499999999998</v>
      </c>
      <c r="E103" s="80" t="s">
        <v>271</v>
      </c>
      <c r="F103" s="81">
        <f t="shared" si="21"/>
        <v>24.139499999999998</v>
      </c>
      <c r="H103" s="170" t="s">
        <v>203</v>
      </c>
      <c r="I103" s="183" t="s">
        <v>267</v>
      </c>
      <c r="J103" s="186">
        <v>109</v>
      </c>
      <c r="K103" s="149">
        <v>0</v>
      </c>
      <c r="L103" s="152">
        <v>0</v>
      </c>
      <c r="M103" s="176" t="s">
        <v>267</v>
      </c>
      <c r="N103" s="179">
        <v>109</v>
      </c>
      <c r="O103" s="155">
        <v>0</v>
      </c>
      <c r="P103" s="158">
        <v>0</v>
      </c>
    </row>
    <row r="104" spans="2:16" ht="60">
      <c r="B104" s="80" t="s">
        <v>272</v>
      </c>
      <c r="C104" s="85">
        <v>24.95</v>
      </c>
      <c r="D104" s="85">
        <f t="shared" si="20"/>
        <v>30.189499999999999</v>
      </c>
      <c r="E104" s="80" t="s">
        <v>273</v>
      </c>
      <c r="F104" s="81">
        <f t="shared" si="21"/>
        <v>30.189499999999999</v>
      </c>
      <c r="H104" s="171" t="s">
        <v>204</v>
      </c>
      <c r="I104" s="182" t="s">
        <v>267</v>
      </c>
      <c r="J104" s="185">
        <v>59</v>
      </c>
      <c r="K104" s="148">
        <v>0</v>
      </c>
      <c r="L104" s="151">
        <v>0</v>
      </c>
      <c r="M104" s="175" t="s">
        <v>267</v>
      </c>
      <c r="N104" s="178">
        <v>59</v>
      </c>
      <c r="O104" s="154">
        <v>0</v>
      </c>
      <c r="P104" s="157">
        <v>0</v>
      </c>
    </row>
    <row r="105" spans="2:16">
      <c r="D105" s="85"/>
      <c r="H105" s="170" t="s">
        <v>205</v>
      </c>
      <c r="I105" s="183" t="s">
        <v>267</v>
      </c>
      <c r="J105" s="186">
        <v>49</v>
      </c>
      <c r="K105" s="149">
        <v>0</v>
      </c>
      <c r="L105" s="152">
        <v>0</v>
      </c>
      <c r="M105" s="176" t="s">
        <v>267</v>
      </c>
      <c r="N105" s="179">
        <v>49</v>
      </c>
      <c r="O105" s="155">
        <v>0</v>
      </c>
      <c r="P105" s="158">
        <v>0</v>
      </c>
    </row>
    <row r="106" spans="2:16">
      <c r="H106" s="171" t="s">
        <v>207</v>
      </c>
      <c r="I106" s="182" t="s">
        <v>267</v>
      </c>
      <c r="J106" s="185">
        <v>59</v>
      </c>
      <c r="K106" s="186">
        <v>0</v>
      </c>
      <c r="L106" s="187">
        <v>0</v>
      </c>
      <c r="M106" s="175" t="s">
        <v>267</v>
      </c>
      <c r="N106" s="178">
        <v>59</v>
      </c>
      <c r="O106" s="179">
        <v>0</v>
      </c>
      <c r="P106" s="180">
        <v>0</v>
      </c>
    </row>
    <row r="107" spans="2:16">
      <c r="H107" s="170" t="s">
        <v>206</v>
      </c>
      <c r="I107" s="183" t="s">
        <v>267</v>
      </c>
      <c r="J107" s="186">
        <v>49</v>
      </c>
      <c r="K107" s="186">
        <v>0</v>
      </c>
      <c r="L107" s="187">
        <v>0</v>
      </c>
      <c r="M107" s="176" t="s">
        <v>267</v>
      </c>
      <c r="N107" s="179">
        <v>49</v>
      </c>
      <c r="O107" s="179">
        <v>0</v>
      </c>
      <c r="P107" s="180">
        <v>0</v>
      </c>
    </row>
    <row r="108" spans="2:16">
      <c r="H108" s="171" t="s">
        <v>208</v>
      </c>
      <c r="I108" s="182">
        <v>49</v>
      </c>
      <c r="J108" s="185">
        <v>0</v>
      </c>
      <c r="K108" s="186">
        <v>0</v>
      </c>
      <c r="L108" s="187">
        <v>0</v>
      </c>
      <c r="M108" s="175">
        <v>49</v>
      </c>
      <c r="N108" s="178">
        <v>0</v>
      </c>
      <c r="O108" s="179">
        <v>0</v>
      </c>
      <c r="P108" s="180">
        <v>0</v>
      </c>
    </row>
    <row r="109" spans="2:16">
      <c r="H109" s="170" t="s">
        <v>209</v>
      </c>
      <c r="I109" s="183" t="s">
        <v>267</v>
      </c>
      <c r="J109" s="186">
        <v>79</v>
      </c>
      <c r="K109" s="186">
        <v>0</v>
      </c>
      <c r="L109" s="187">
        <v>0</v>
      </c>
      <c r="M109" s="176" t="s">
        <v>267</v>
      </c>
      <c r="N109" s="179">
        <v>79</v>
      </c>
      <c r="O109" s="179">
        <v>0</v>
      </c>
      <c r="P109" s="180">
        <v>0</v>
      </c>
    </row>
    <row r="110" spans="2:16">
      <c r="H110" s="171" t="s">
        <v>210</v>
      </c>
      <c r="I110" s="182">
        <v>89</v>
      </c>
      <c r="J110" s="185">
        <v>29</v>
      </c>
      <c r="K110" s="186">
        <v>0</v>
      </c>
      <c r="L110" s="187">
        <v>0</v>
      </c>
      <c r="M110" s="175">
        <v>89</v>
      </c>
      <c r="N110" s="178">
        <v>29</v>
      </c>
      <c r="O110" s="179">
        <v>0</v>
      </c>
      <c r="P110" s="180">
        <v>0</v>
      </c>
    </row>
    <row r="111" spans="2:16">
      <c r="H111" s="170" t="s">
        <v>211</v>
      </c>
      <c r="I111" s="183" t="s">
        <v>267</v>
      </c>
      <c r="J111" s="186">
        <v>89</v>
      </c>
      <c r="K111" s="186">
        <v>0</v>
      </c>
      <c r="L111" s="187">
        <v>0</v>
      </c>
      <c r="M111" s="176" t="s">
        <v>267</v>
      </c>
      <c r="N111" s="179">
        <v>89</v>
      </c>
      <c r="O111" s="179">
        <v>0</v>
      </c>
      <c r="P111" s="180">
        <v>0</v>
      </c>
    </row>
    <row r="112" spans="2:16">
      <c r="H112" s="171" t="s">
        <v>212</v>
      </c>
      <c r="I112" s="182">
        <v>0</v>
      </c>
      <c r="J112" s="185">
        <v>0</v>
      </c>
      <c r="K112" s="186">
        <v>0</v>
      </c>
      <c r="L112" s="187">
        <v>0</v>
      </c>
      <c r="M112" s="175">
        <v>0</v>
      </c>
      <c r="N112" s="178">
        <v>0</v>
      </c>
      <c r="O112" s="179">
        <v>0</v>
      </c>
      <c r="P112" s="180">
        <v>0</v>
      </c>
    </row>
    <row r="113" spans="8:16">
      <c r="H113" s="170" t="s">
        <v>334</v>
      </c>
      <c r="I113" s="183">
        <v>0</v>
      </c>
      <c r="J113" s="186">
        <v>0</v>
      </c>
      <c r="K113" s="186">
        <v>0</v>
      </c>
      <c r="L113" s="187">
        <v>0</v>
      </c>
      <c r="M113" s="176">
        <v>0</v>
      </c>
      <c r="N113" s="179">
        <v>0</v>
      </c>
      <c r="O113" s="179">
        <v>0</v>
      </c>
      <c r="P113" s="180">
        <v>0</v>
      </c>
    </row>
    <row r="114" spans="8:16">
      <c r="H114" s="171"/>
      <c r="I114" s="182"/>
      <c r="J114" s="185"/>
      <c r="M114" s="175"/>
      <c r="N114" s="178"/>
      <c r="O114" s="179"/>
      <c r="P114" s="180"/>
    </row>
    <row r="115" spans="8:16">
      <c r="H115" s="170"/>
      <c r="I115" s="183"/>
      <c r="J115" s="186"/>
      <c r="M115" s="176"/>
      <c r="N115" s="179"/>
      <c r="O115" s="179"/>
      <c r="P115" s="180"/>
    </row>
    <row r="116" spans="8:16">
      <c r="H116" s="171"/>
      <c r="I116" s="182"/>
      <c r="J116" s="185"/>
      <c r="M116" s="175"/>
      <c r="N116" s="178"/>
      <c r="O116" s="179"/>
      <c r="P116" s="180"/>
    </row>
    <row r="117" spans="8:16">
      <c r="H117" s="170"/>
      <c r="I117" s="183"/>
      <c r="J117" s="186"/>
      <c r="M117" s="176"/>
      <c r="N117" s="179"/>
      <c r="O117" s="179"/>
      <c r="P117" s="180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48"/>
  <sheetViews>
    <sheetView workbookViewId="0">
      <selection activeCell="F22" sqref="F22"/>
    </sheetView>
  </sheetViews>
  <sheetFormatPr baseColWidth="10" defaultColWidth="9" defaultRowHeight="15"/>
  <cols>
    <col min="1" max="1" width="10.28515625" customWidth="1"/>
    <col min="2" max="2" width="19.28515625" customWidth="1"/>
    <col min="3" max="4" width="14" customWidth="1"/>
    <col min="5" max="5" width="13.140625" customWidth="1"/>
    <col min="6" max="6" width="23.28515625" customWidth="1"/>
    <col min="7" max="7" width="24.140625" customWidth="1"/>
    <col min="8" max="8" width="8.5703125" customWidth="1"/>
    <col min="9" max="9" width="2.85546875" customWidth="1"/>
    <col min="10" max="10" width="3" customWidth="1"/>
    <col min="11" max="11" width="3.140625" customWidth="1"/>
    <col min="12" max="12" width="3.42578125" customWidth="1"/>
    <col min="13" max="13" width="4.28515625" customWidth="1"/>
    <col min="14" max="14" width="3.5703125" customWidth="1"/>
    <col min="15" max="16" width="3.7109375" customWidth="1"/>
    <col min="17" max="17" width="3.28515625" customWidth="1"/>
    <col min="18" max="18" width="3.140625" customWidth="1"/>
    <col min="19" max="19" width="3.85546875" customWidth="1"/>
    <col min="20" max="20" width="3.42578125" customWidth="1"/>
    <col min="21" max="21" width="3.85546875" customWidth="1"/>
    <col min="22" max="22" width="3" customWidth="1"/>
    <col min="23" max="23" width="3.42578125" customWidth="1"/>
    <col min="24" max="24" width="3.28515625" customWidth="1"/>
    <col min="25" max="25" width="3.42578125" customWidth="1"/>
    <col min="26" max="26" width="3.140625" customWidth="1"/>
    <col min="27" max="27" width="3.28515625" customWidth="1"/>
    <col min="28" max="29" width="3.5703125" customWidth="1"/>
    <col min="30" max="30" width="3" customWidth="1"/>
    <col min="31" max="31" width="3.28515625" customWidth="1"/>
    <col min="32" max="32" width="2.42578125" customWidth="1"/>
    <col min="33" max="33" width="2.28515625" customWidth="1"/>
    <col min="34" max="34" width="2.42578125" customWidth="1"/>
    <col min="35" max="35" width="2.85546875" customWidth="1"/>
    <col min="36" max="36" width="2.7109375" customWidth="1"/>
    <col min="37" max="37" width="2" customWidth="1"/>
    <col min="38" max="38" width="3.28515625" customWidth="1"/>
    <col min="39" max="39" width="3.42578125" customWidth="1"/>
    <col min="40" max="40" width="3" customWidth="1"/>
    <col min="41" max="41" width="2.42578125" customWidth="1"/>
    <col min="42" max="42" width="3.140625" customWidth="1"/>
    <col min="43" max="43" width="2.5703125" customWidth="1"/>
    <col min="44" max="256" width="9.140625" customWidth="1"/>
  </cols>
  <sheetData>
    <row r="3" spans="2:7" ht="15.75">
      <c r="B3" s="87" t="s">
        <v>51</v>
      </c>
      <c r="F3" s="88"/>
      <c r="G3" s="88"/>
    </row>
    <row r="7" spans="2:7">
      <c r="B7" s="3" t="s">
        <v>10</v>
      </c>
      <c r="C7" s="284"/>
      <c r="D7" s="285"/>
      <c r="E7" s="285"/>
      <c r="F7" s="286"/>
    </row>
    <row r="8" spans="2:7">
      <c r="B8" s="6" t="s">
        <v>9</v>
      </c>
      <c r="C8" s="287"/>
      <c r="D8" s="288"/>
      <c r="E8" s="288"/>
      <c r="F8" s="289"/>
    </row>
    <row r="9" spans="2:7">
      <c r="B9" s="7" t="s">
        <v>11</v>
      </c>
      <c r="C9" s="89">
        <f ca="1">TODAY()</f>
        <v>43009</v>
      </c>
      <c r="D9" s="90" t="s">
        <v>39</v>
      </c>
      <c r="E9" s="290"/>
      <c r="F9" s="291"/>
    </row>
    <row r="10" spans="2:7">
      <c r="B10" s="91"/>
      <c r="C10" s="92"/>
      <c r="D10" s="92"/>
      <c r="E10" s="92"/>
    </row>
    <row r="11" spans="2:7">
      <c r="B11" s="93" t="s">
        <v>41</v>
      </c>
      <c r="C11" s="92"/>
      <c r="D11" s="92"/>
      <c r="E11" s="92"/>
    </row>
    <row r="12" spans="2:7">
      <c r="B12" s="91"/>
      <c r="C12" s="92"/>
      <c r="D12" s="92"/>
      <c r="E12" s="92"/>
    </row>
    <row r="13" spans="2:7">
      <c r="B13" s="15" t="s">
        <v>12</v>
      </c>
      <c r="C13" s="15" t="s">
        <v>15</v>
      </c>
      <c r="D13" s="94"/>
      <c r="E13" s="95" t="s">
        <v>42</v>
      </c>
      <c r="F13" s="15" t="s">
        <v>49</v>
      </c>
      <c r="G13" s="15" t="s">
        <v>50</v>
      </c>
    </row>
    <row r="14" spans="2:7">
      <c r="B14" s="17" t="s">
        <v>16</v>
      </c>
      <c r="C14" s="18"/>
      <c r="D14" s="96"/>
      <c r="E14" s="97"/>
      <c r="F14" s="98"/>
      <c r="G14" s="99"/>
    </row>
    <row r="15" spans="2:7">
      <c r="B15" s="26" t="s">
        <v>19</v>
      </c>
      <c r="C15" s="27" t="s">
        <v>19</v>
      </c>
      <c r="D15" s="100"/>
      <c r="E15" s="101" t="s">
        <v>44</v>
      </c>
      <c r="F15" s="102"/>
      <c r="G15" s="103"/>
    </row>
    <row r="16" spans="2:7">
      <c r="B16" s="33" t="s">
        <v>48</v>
      </c>
      <c r="C16" s="34"/>
      <c r="D16" s="34"/>
      <c r="E16" s="104"/>
      <c r="F16" s="105"/>
      <c r="G16" s="106"/>
    </row>
    <row r="17" spans="2:7">
      <c r="B17" s="35" t="s">
        <v>22</v>
      </c>
      <c r="C17" s="34"/>
      <c r="D17" s="34"/>
      <c r="E17" s="107"/>
      <c r="F17" s="108"/>
      <c r="G17" s="109"/>
    </row>
    <row r="18" spans="2:7">
      <c r="B18" s="39" t="s">
        <v>23</v>
      </c>
      <c r="C18" s="34"/>
      <c r="D18" s="110"/>
      <c r="E18" s="111"/>
      <c r="F18" s="108"/>
      <c r="G18" s="109"/>
    </row>
    <row r="19" spans="2:7">
      <c r="B19" s="39" t="s">
        <v>24</v>
      </c>
      <c r="C19" s="34"/>
      <c r="D19" s="110"/>
      <c r="E19" s="111"/>
      <c r="F19" s="108"/>
      <c r="G19" s="109"/>
    </row>
    <row r="20" spans="2:7">
      <c r="B20" s="39" t="s">
        <v>25</v>
      </c>
      <c r="C20" s="34"/>
      <c r="D20" s="110"/>
      <c r="E20" s="111"/>
      <c r="F20" s="108"/>
      <c r="G20" s="109"/>
    </row>
    <row r="21" spans="2:7">
      <c r="B21" s="39" t="s">
        <v>26</v>
      </c>
      <c r="C21" s="34"/>
      <c r="D21" s="110"/>
      <c r="E21" s="111"/>
      <c r="F21" s="108"/>
      <c r="G21" s="109"/>
    </row>
    <row r="22" spans="2:7">
      <c r="B22" s="112" t="s">
        <v>27</v>
      </c>
      <c r="C22" s="34"/>
      <c r="D22" s="110"/>
      <c r="E22" s="111"/>
      <c r="F22" s="108"/>
      <c r="G22" s="113"/>
    </row>
    <row r="23" spans="2:7">
      <c r="F23" s="25"/>
    </row>
    <row r="24" spans="2:7">
      <c r="F24" s="114">
        <f>SUM(F14:F23)</f>
        <v>0</v>
      </c>
      <c r="G24" s="115">
        <f>(F24*1.21)</f>
        <v>0</v>
      </c>
    </row>
    <row r="44" spans="3:3">
      <c r="C44" s="116" t="s">
        <v>43</v>
      </c>
    </row>
    <row r="45" spans="3:3">
      <c r="C45" s="116" t="s">
        <v>44</v>
      </c>
    </row>
    <row r="46" spans="3:3">
      <c r="C46" s="116" t="s">
        <v>45</v>
      </c>
    </row>
    <row r="47" spans="3:3">
      <c r="C47" s="116" t="s">
        <v>46</v>
      </c>
    </row>
    <row r="48" spans="3:3">
      <c r="C48" s="116" t="s">
        <v>47</v>
      </c>
    </row>
  </sheetData>
  <mergeCells count="3">
    <mergeCell ref="C7:F7"/>
    <mergeCell ref="C8:F8"/>
    <mergeCell ref="E9:F9"/>
  </mergeCells>
  <dataValidations count="1">
    <dataValidation type="list" allowBlank="1" showInputMessage="1" showErrorMessage="1" sqref="E15 E17:E22">
      <formula1>$C$43:$C$48</formula1>
    </dataValidation>
  </dataValidations>
  <pageMargins left="0.70866141732283472" right="0.70866141732283472" top="0.74803149606299213" bottom="0.74803149606299213" header="0.31496062992125984" footer="0.31496062992125984"/>
  <pageSetup paperSize="9" fitToWidth="0" fitToHeight="0"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0"/>
  <sheetViews>
    <sheetView topLeftCell="A34" workbookViewId="0">
      <selection activeCell="E64" sqref="E64"/>
    </sheetView>
  </sheetViews>
  <sheetFormatPr baseColWidth="10" defaultColWidth="9" defaultRowHeight="15"/>
  <cols>
    <col min="1" max="1" width="34.42578125" customWidth="1"/>
    <col min="2" max="2" width="29.28515625" customWidth="1"/>
    <col min="3" max="3" width="9.140625"/>
    <col min="4" max="4" width="49.42578125" customWidth="1"/>
    <col min="5" max="5" width="20.28515625" customWidth="1"/>
    <col min="6" max="256" width="9.140625" customWidth="1"/>
  </cols>
  <sheetData>
    <row r="1" spans="1:5" ht="15.75">
      <c r="A1" s="117" t="s">
        <v>213</v>
      </c>
      <c r="B1" s="118" t="s">
        <v>127</v>
      </c>
    </row>
    <row r="2" spans="1:5" ht="15.75">
      <c r="A2" s="119" t="s">
        <v>123</v>
      </c>
      <c r="B2" s="120" t="s">
        <v>128</v>
      </c>
      <c r="D2" s="121" t="s">
        <v>55</v>
      </c>
      <c r="E2" t="s">
        <v>130</v>
      </c>
    </row>
    <row r="3" spans="1:5" ht="15.75">
      <c r="A3" s="122" t="s">
        <v>214</v>
      </c>
      <c r="B3" s="120" t="s">
        <v>128</v>
      </c>
      <c r="D3" s="123" t="s">
        <v>56</v>
      </c>
      <c r="E3" t="s">
        <v>130</v>
      </c>
    </row>
    <row r="4" spans="1:5" ht="15.75">
      <c r="A4" s="124" t="s">
        <v>215</v>
      </c>
      <c r="B4" s="120" t="s">
        <v>128</v>
      </c>
      <c r="D4" t="s">
        <v>57</v>
      </c>
      <c r="E4" t="s">
        <v>130</v>
      </c>
    </row>
    <row r="5" spans="1:5" ht="15.75">
      <c r="A5" s="117" t="s">
        <v>216</v>
      </c>
      <c r="B5" s="118" t="s">
        <v>129</v>
      </c>
      <c r="D5" t="s">
        <v>90</v>
      </c>
      <c r="E5" t="s">
        <v>130</v>
      </c>
    </row>
    <row r="6" spans="1:5" ht="15.75">
      <c r="A6" s="125" t="s">
        <v>124</v>
      </c>
      <c r="B6" s="126" t="s">
        <v>130</v>
      </c>
      <c r="D6" t="s">
        <v>281</v>
      </c>
      <c r="E6" t="s">
        <v>130</v>
      </c>
    </row>
    <row r="7" spans="1:5" ht="15.75">
      <c r="A7" s="124" t="s">
        <v>122</v>
      </c>
      <c r="B7" s="118" t="s">
        <v>130</v>
      </c>
      <c r="D7" t="s">
        <v>88</v>
      </c>
      <c r="E7" t="s">
        <v>130</v>
      </c>
    </row>
    <row r="8" spans="1:5" ht="15.75">
      <c r="A8" s="125" t="s">
        <v>217</v>
      </c>
      <c r="B8" s="127" t="s">
        <v>131</v>
      </c>
    </row>
    <row r="9" spans="1:5" ht="15.75">
      <c r="A9" s="125" t="s">
        <v>5</v>
      </c>
      <c r="B9" s="126" t="s">
        <v>132</v>
      </c>
      <c r="D9" t="s">
        <v>91</v>
      </c>
      <c r="E9" t="s">
        <v>130</v>
      </c>
    </row>
    <row r="10" spans="1:5" ht="15.75">
      <c r="A10" s="125" t="s">
        <v>4</v>
      </c>
      <c r="B10" s="126" t="s">
        <v>133</v>
      </c>
      <c r="D10" t="s">
        <v>92</v>
      </c>
      <c r="E10" t="s">
        <v>130</v>
      </c>
    </row>
    <row r="11" spans="1:5" ht="15.75">
      <c r="A11" s="128" t="s">
        <v>84</v>
      </c>
      <c r="B11" s="126" t="s">
        <v>133</v>
      </c>
      <c r="D11" t="s">
        <v>58</v>
      </c>
      <c r="E11" t="s">
        <v>130</v>
      </c>
    </row>
    <row r="12" spans="1:5" ht="15.75">
      <c r="A12" s="117" t="s">
        <v>83</v>
      </c>
      <c r="B12" s="126" t="s">
        <v>134</v>
      </c>
      <c r="D12" t="s">
        <v>89</v>
      </c>
      <c r="E12" t="s">
        <v>130</v>
      </c>
    </row>
    <row r="13" spans="1:5" ht="15.75">
      <c r="A13" s="125"/>
      <c r="B13" s="127"/>
      <c r="D13" t="s">
        <v>282</v>
      </c>
      <c r="E13" t="s">
        <v>130</v>
      </c>
    </row>
    <row r="14" spans="1:5" ht="15.75">
      <c r="A14" s="125"/>
      <c r="B14" s="126"/>
      <c r="D14" t="s">
        <v>96</v>
      </c>
      <c r="E14" t="s">
        <v>130</v>
      </c>
    </row>
    <row r="15" spans="1:5" ht="15.75">
      <c r="A15" s="124"/>
      <c r="B15" s="126"/>
    </row>
    <row r="16" spans="1:5">
      <c r="D16" t="s">
        <v>59</v>
      </c>
      <c r="E16" t="s">
        <v>130</v>
      </c>
    </row>
    <row r="18" spans="4:5">
      <c r="D18" s="76" t="s">
        <v>234</v>
      </c>
      <c r="E18" t="s">
        <v>130</v>
      </c>
    </row>
    <row r="19" spans="4:5">
      <c r="D19" s="76" t="s">
        <v>235</v>
      </c>
      <c r="E19" t="s">
        <v>130</v>
      </c>
    </row>
    <row r="20" spans="4:5">
      <c r="D20" s="76" t="s">
        <v>236</v>
      </c>
      <c r="E20" t="s">
        <v>130</v>
      </c>
    </row>
    <row r="21" spans="4:5">
      <c r="D21" s="76" t="s">
        <v>237</v>
      </c>
      <c r="E21" t="s">
        <v>130</v>
      </c>
    </row>
    <row r="22" spans="4:5">
      <c r="D22" s="76" t="s">
        <v>277</v>
      </c>
      <c r="E22" t="s">
        <v>130</v>
      </c>
    </row>
    <row r="23" spans="4:5">
      <c r="D23" s="76" t="s">
        <v>238</v>
      </c>
      <c r="E23" t="s">
        <v>130</v>
      </c>
    </row>
    <row r="24" spans="4:5">
      <c r="D24" s="76"/>
    </row>
    <row r="25" spans="4:5">
      <c r="D25" s="76" t="s">
        <v>239</v>
      </c>
      <c r="E25" t="s">
        <v>130</v>
      </c>
    </row>
    <row r="26" spans="4:5">
      <c r="D26" s="76" t="s">
        <v>240</v>
      </c>
      <c r="E26" t="s">
        <v>130</v>
      </c>
    </row>
    <row r="27" spans="4:5">
      <c r="D27" s="76" t="s">
        <v>221</v>
      </c>
    </row>
    <row r="28" spans="4:5">
      <c r="D28" s="76" t="s">
        <v>241</v>
      </c>
    </row>
    <row r="29" spans="4:5">
      <c r="D29" s="76" t="s">
        <v>87</v>
      </c>
      <c r="E29" t="s">
        <v>130</v>
      </c>
    </row>
    <row r="31" spans="4:5">
      <c r="D31" t="s">
        <v>242</v>
      </c>
      <c r="E31" t="s">
        <v>130</v>
      </c>
    </row>
    <row r="32" spans="4:5">
      <c r="D32" t="s">
        <v>243</v>
      </c>
      <c r="E32" t="s">
        <v>128</v>
      </c>
    </row>
    <row r="33" spans="4:5">
      <c r="D33" t="s">
        <v>68</v>
      </c>
    </row>
    <row r="34" spans="4:5">
      <c r="D34" t="s">
        <v>70</v>
      </c>
    </row>
    <row r="35" spans="4:5">
      <c r="D35" t="s">
        <v>30</v>
      </c>
    </row>
    <row r="36" spans="4:5">
      <c r="D36" t="s">
        <v>278</v>
      </c>
    </row>
    <row r="37" spans="4:5">
      <c r="D37" t="s">
        <v>31</v>
      </c>
    </row>
    <row r="38" spans="4:5">
      <c r="D38" t="s">
        <v>105</v>
      </c>
    </row>
    <row r="39" spans="4:5">
      <c r="D39" t="s">
        <v>107</v>
      </c>
    </row>
    <row r="40" spans="4:5">
      <c r="D40" t="s">
        <v>245</v>
      </c>
    </row>
    <row r="42" spans="4:5">
      <c r="D42" t="s">
        <v>60</v>
      </c>
      <c r="E42" t="s">
        <v>129</v>
      </c>
    </row>
    <row r="43" spans="4:5">
      <c r="D43" t="s">
        <v>61</v>
      </c>
      <c r="E43" t="s">
        <v>129</v>
      </c>
    </row>
    <row r="44" spans="4:5">
      <c r="D44" t="s">
        <v>62</v>
      </c>
      <c r="E44" t="s">
        <v>129</v>
      </c>
    </row>
    <row r="45" spans="4:5">
      <c r="D45" t="s">
        <v>97</v>
      </c>
      <c r="E45" t="s">
        <v>129</v>
      </c>
    </row>
    <row r="46" spans="4:5">
      <c r="D46" t="s">
        <v>280</v>
      </c>
      <c r="E46" t="s">
        <v>129</v>
      </c>
    </row>
    <row r="47" spans="4:5">
      <c r="D47" t="s">
        <v>98</v>
      </c>
      <c r="E47" t="s">
        <v>129</v>
      </c>
    </row>
    <row r="49" spans="4:5">
      <c r="D49" t="s">
        <v>63</v>
      </c>
      <c r="E49" t="s">
        <v>128</v>
      </c>
    </row>
    <row r="50" spans="4:5">
      <c r="D50" t="s">
        <v>64</v>
      </c>
      <c r="E50" t="s">
        <v>128</v>
      </c>
    </row>
    <row r="51" spans="4:5">
      <c r="D51" t="s">
        <v>80</v>
      </c>
      <c r="E51" t="s">
        <v>128</v>
      </c>
    </row>
    <row r="52" spans="4:5">
      <c r="D52" t="s">
        <v>99</v>
      </c>
      <c r="E52" t="s">
        <v>128</v>
      </c>
    </row>
    <row r="53" spans="4:5">
      <c r="D53" t="s">
        <v>279</v>
      </c>
      <c r="E53" t="s">
        <v>128</v>
      </c>
    </row>
    <row r="54" spans="4:5">
      <c r="D54" t="s">
        <v>100</v>
      </c>
      <c r="E54" t="s">
        <v>128</v>
      </c>
    </row>
    <row r="56" spans="4:5">
      <c r="D56" t="s">
        <v>66</v>
      </c>
      <c r="E56" t="s">
        <v>129</v>
      </c>
    </row>
    <row r="57" spans="4:5">
      <c r="D57" t="s">
        <v>65</v>
      </c>
      <c r="E57" t="s">
        <v>128</v>
      </c>
    </row>
    <row r="58" spans="4:5">
      <c r="D58" t="s">
        <v>67</v>
      </c>
      <c r="E58" t="s">
        <v>127</v>
      </c>
    </row>
    <row r="60" spans="4:5">
      <c r="D60" t="s">
        <v>227</v>
      </c>
    </row>
    <row r="62" spans="4:5">
      <c r="D62" t="s">
        <v>3</v>
      </c>
    </row>
    <row r="63" spans="4:5">
      <c r="D63" t="s">
        <v>246</v>
      </c>
    </row>
    <row r="64" spans="4:5">
      <c r="D64" t="s">
        <v>109</v>
      </c>
    </row>
    <row r="65" spans="4:5">
      <c r="D65" t="s">
        <v>111</v>
      </c>
    </row>
    <row r="66" spans="4:5">
      <c r="D66" t="s">
        <v>113</v>
      </c>
    </row>
    <row r="67" spans="4:5">
      <c r="D67" t="s">
        <v>115</v>
      </c>
    </row>
    <row r="69" spans="4:5">
      <c r="D69" s="82" t="s">
        <v>299</v>
      </c>
      <c r="E69" t="s">
        <v>134</v>
      </c>
    </row>
    <row r="70" spans="4:5">
      <c r="D70" s="82" t="s">
        <v>300</v>
      </c>
      <c r="E70" t="s">
        <v>134</v>
      </c>
    </row>
    <row r="71" spans="4:5">
      <c r="D71" s="82" t="s">
        <v>298</v>
      </c>
      <c r="E71" t="s">
        <v>134</v>
      </c>
    </row>
    <row r="72" spans="4:5">
      <c r="D72" s="82" t="s">
        <v>302</v>
      </c>
      <c r="E72" t="s">
        <v>133</v>
      </c>
    </row>
    <row r="73" spans="4:5">
      <c r="D73" s="82" t="s">
        <v>313</v>
      </c>
      <c r="E73" t="s">
        <v>133</v>
      </c>
    </row>
    <row r="74" spans="4:5">
      <c r="D74" s="82" t="s">
        <v>304</v>
      </c>
      <c r="E74" t="s">
        <v>132</v>
      </c>
    </row>
    <row r="75" spans="4:5">
      <c r="D75" s="82" t="s">
        <v>65</v>
      </c>
      <c r="E75" t="s">
        <v>132</v>
      </c>
    </row>
    <row r="76" spans="4:5">
      <c r="D76" s="82" t="s">
        <v>306</v>
      </c>
      <c r="E76" t="s">
        <v>131</v>
      </c>
    </row>
    <row r="77" spans="4:5">
      <c r="D77" s="82" t="s">
        <v>314</v>
      </c>
      <c r="E77" t="s">
        <v>131</v>
      </c>
    </row>
    <row r="78" spans="4:5">
      <c r="D78" s="82"/>
    </row>
    <row r="79" spans="4:5">
      <c r="D79" t="s">
        <v>6</v>
      </c>
    </row>
    <row r="80" spans="4:5">
      <c r="D80" t="s">
        <v>248</v>
      </c>
    </row>
    <row r="81" spans="4:4">
      <c r="D81" t="s">
        <v>7</v>
      </c>
    </row>
    <row r="82" spans="4:4">
      <c r="D82" t="s">
        <v>74</v>
      </c>
    </row>
    <row r="83" spans="4:4">
      <c r="D83" t="s">
        <v>75</v>
      </c>
    </row>
    <row r="84" spans="4:4">
      <c r="D84" t="s">
        <v>76</v>
      </c>
    </row>
    <row r="86" spans="4:4">
      <c r="D86" t="s">
        <v>52</v>
      </c>
    </row>
    <row r="87" spans="4:4">
      <c r="D87" t="s">
        <v>249</v>
      </c>
    </row>
    <row r="88" spans="4:4">
      <c r="D88" t="s">
        <v>53</v>
      </c>
    </row>
    <row r="89" spans="4:4">
      <c r="D89" t="s">
        <v>72</v>
      </c>
    </row>
    <row r="90" spans="4:4">
      <c r="D90" t="s">
        <v>86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15"/>
  <sheetViews>
    <sheetView workbookViewId="0">
      <selection activeCell="A72" sqref="A72:A73"/>
    </sheetView>
  </sheetViews>
  <sheetFormatPr baseColWidth="10" defaultRowHeight="15"/>
  <cols>
    <col min="1" max="1" width="61.42578125" customWidth="1"/>
    <col min="2" max="4" width="9.140625" customWidth="1"/>
    <col min="5" max="5" width="11" customWidth="1"/>
    <col min="6" max="8" width="9.140625" customWidth="1"/>
    <col min="9" max="9" width="10.140625" customWidth="1"/>
    <col min="10" max="256" width="9.140625" customWidth="1"/>
  </cols>
  <sheetData>
    <row r="1" spans="1:9" ht="45">
      <c r="A1" t="s">
        <v>120</v>
      </c>
      <c r="B1" s="129" t="s">
        <v>127</v>
      </c>
      <c r="C1" s="129" t="s">
        <v>128</v>
      </c>
      <c r="D1" s="129" t="s">
        <v>129</v>
      </c>
      <c r="E1" s="130" t="s">
        <v>130</v>
      </c>
      <c r="F1" s="129" t="s">
        <v>131</v>
      </c>
      <c r="G1" s="129" t="s">
        <v>132</v>
      </c>
      <c r="H1" s="129" t="s">
        <v>133</v>
      </c>
      <c r="I1" s="129" t="s">
        <v>134</v>
      </c>
    </row>
    <row r="2" spans="1:9">
      <c r="A2" s="73" t="s">
        <v>135</v>
      </c>
      <c r="B2" s="74" t="s">
        <v>218</v>
      </c>
      <c r="C2" s="74" t="s">
        <v>218</v>
      </c>
      <c r="D2" s="74" t="s">
        <v>218</v>
      </c>
      <c r="E2" s="74" t="s">
        <v>218</v>
      </c>
      <c r="F2" s="74" t="s">
        <v>218</v>
      </c>
      <c r="G2" s="74" t="s">
        <v>218</v>
      </c>
      <c r="H2" s="74" t="s">
        <v>218</v>
      </c>
      <c r="I2" s="74" t="s">
        <v>218</v>
      </c>
    </row>
    <row r="3" spans="1:9">
      <c r="A3" s="188" t="s">
        <v>137</v>
      </c>
      <c r="B3" s="204">
        <v>1</v>
      </c>
      <c r="C3" s="207">
        <v>1</v>
      </c>
      <c r="D3" s="210">
        <v>1</v>
      </c>
      <c r="E3" s="213">
        <v>1</v>
      </c>
      <c r="F3" s="192">
        <v>1</v>
      </c>
      <c r="G3" s="195">
        <v>1</v>
      </c>
      <c r="H3" s="198">
        <v>1</v>
      </c>
      <c r="I3" s="201">
        <v>1</v>
      </c>
    </row>
    <row r="4" spans="1:9">
      <c r="A4" s="189" t="s">
        <v>138</v>
      </c>
      <c r="B4" s="205">
        <v>1</v>
      </c>
      <c r="C4" s="208">
        <v>1</v>
      </c>
      <c r="D4" s="211">
        <v>1</v>
      </c>
      <c r="E4" s="214">
        <v>1</v>
      </c>
      <c r="F4" s="193">
        <v>1</v>
      </c>
      <c r="G4" s="196">
        <v>1</v>
      </c>
      <c r="H4" s="199">
        <v>1</v>
      </c>
      <c r="I4" s="202">
        <v>1</v>
      </c>
    </row>
    <row r="5" spans="1:9">
      <c r="A5" s="188" t="s">
        <v>139</v>
      </c>
      <c r="B5" s="206">
        <v>1</v>
      </c>
      <c r="C5" s="209">
        <v>1</v>
      </c>
      <c r="D5" s="212">
        <v>1</v>
      </c>
      <c r="E5" s="215">
        <v>1</v>
      </c>
      <c r="F5" s="194">
        <v>1</v>
      </c>
      <c r="G5" s="197">
        <v>1</v>
      </c>
      <c r="H5" s="200">
        <v>1</v>
      </c>
      <c r="I5" s="203">
        <v>1</v>
      </c>
    </row>
    <row r="6" spans="1:9">
      <c r="A6" s="191" t="s">
        <v>324</v>
      </c>
      <c r="B6" s="205">
        <v>5</v>
      </c>
      <c r="C6" s="208">
        <v>7</v>
      </c>
      <c r="D6" s="211">
        <v>5</v>
      </c>
      <c r="E6" s="214">
        <v>5</v>
      </c>
      <c r="F6" s="193">
        <v>5</v>
      </c>
      <c r="G6" s="196">
        <v>7</v>
      </c>
      <c r="H6" s="199">
        <v>5</v>
      </c>
      <c r="I6" s="202">
        <v>5</v>
      </c>
    </row>
    <row r="7" spans="1:9">
      <c r="A7" s="188" t="s">
        <v>140</v>
      </c>
      <c r="B7" s="204" t="s">
        <v>267</v>
      </c>
      <c r="C7" s="207">
        <v>6</v>
      </c>
      <c r="D7" s="210">
        <v>5</v>
      </c>
      <c r="E7" s="213">
        <v>5</v>
      </c>
      <c r="F7" s="192" t="s">
        <v>267</v>
      </c>
      <c r="G7" s="195">
        <v>6</v>
      </c>
      <c r="H7" s="198">
        <v>5</v>
      </c>
      <c r="I7" s="201">
        <v>5</v>
      </c>
    </row>
    <row r="8" spans="1:9">
      <c r="A8" s="189" t="s">
        <v>141</v>
      </c>
      <c r="B8" s="205">
        <v>3</v>
      </c>
      <c r="C8" s="208">
        <v>3</v>
      </c>
      <c r="D8" s="211">
        <v>1</v>
      </c>
      <c r="E8" s="214">
        <v>1</v>
      </c>
      <c r="F8" s="193">
        <v>3</v>
      </c>
      <c r="G8" s="196">
        <v>3</v>
      </c>
      <c r="H8" s="199">
        <v>1</v>
      </c>
      <c r="I8" s="202">
        <v>1</v>
      </c>
    </row>
    <row r="9" spans="1:9">
      <c r="A9" s="188" t="s">
        <v>142</v>
      </c>
      <c r="B9" s="206">
        <v>4</v>
      </c>
      <c r="C9" s="209">
        <v>4</v>
      </c>
      <c r="D9" s="212">
        <v>2</v>
      </c>
      <c r="E9" s="215">
        <v>2</v>
      </c>
      <c r="F9" s="194">
        <v>4</v>
      </c>
      <c r="G9" s="197">
        <v>4</v>
      </c>
      <c r="H9" s="200">
        <v>2</v>
      </c>
      <c r="I9" s="203">
        <v>2</v>
      </c>
    </row>
    <row r="10" spans="1:9">
      <c r="A10" s="189" t="s">
        <v>143</v>
      </c>
      <c r="B10" s="205">
        <v>1</v>
      </c>
      <c r="C10" s="208">
        <v>1</v>
      </c>
      <c r="D10" s="211">
        <v>1</v>
      </c>
      <c r="E10" s="214">
        <v>1</v>
      </c>
      <c r="F10" s="193">
        <v>1</v>
      </c>
      <c r="G10" s="196">
        <v>1</v>
      </c>
      <c r="H10" s="199">
        <v>1</v>
      </c>
      <c r="I10" s="202">
        <v>1</v>
      </c>
    </row>
    <row r="11" spans="1:9">
      <c r="A11" s="188" t="s">
        <v>144</v>
      </c>
      <c r="B11" s="204" t="s">
        <v>267</v>
      </c>
      <c r="C11" s="207">
        <v>7</v>
      </c>
      <c r="D11" s="210">
        <v>7</v>
      </c>
      <c r="E11" s="213">
        <v>7</v>
      </c>
      <c r="F11" s="192" t="s">
        <v>267</v>
      </c>
      <c r="G11" s="195">
        <v>7</v>
      </c>
      <c r="H11" s="198">
        <v>7</v>
      </c>
      <c r="I11" s="201">
        <v>7</v>
      </c>
    </row>
    <row r="12" spans="1:9">
      <c r="A12" s="189" t="s">
        <v>405</v>
      </c>
      <c r="B12" s="205">
        <v>3</v>
      </c>
      <c r="C12" s="208">
        <v>5</v>
      </c>
      <c r="D12" s="211">
        <v>3</v>
      </c>
      <c r="E12" s="214">
        <v>3</v>
      </c>
      <c r="F12" s="193">
        <v>3</v>
      </c>
      <c r="G12" s="196">
        <v>5</v>
      </c>
      <c r="H12" s="199">
        <v>3</v>
      </c>
      <c r="I12" s="202">
        <v>3</v>
      </c>
    </row>
    <row r="13" spans="1:9">
      <c r="A13" s="188" t="s">
        <v>145</v>
      </c>
      <c r="B13" s="206">
        <v>4</v>
      </c>
      <c r="C13" s="209">
        <v>5</v>
      </c>
      <c r="D13" s="212">
        <v>3</v>
      </c>
      <c r="E13" s="215">
        <v>3</v>
      </c>
      <c r="F13" s="194">
        <v>4</v>
      </c>
      <c r="G13" s="197">
        <v>5</v>
      </c>
      <c r="H13" s="200">
        <v>3</v>
      </c>
      <c r="I13" s="203">
        <v>3</v>
      </c>
    </row>
    <row r="14" spans="1:9">
      <c r="A14" s="189" t="s">
        <v>146</v>
      </c>
      <c r="B14" s="205">
        <v>3</v>
      </c>
      <c r="C14" s="208">
        <v>5</v>
      </c>
      <c r="D14" s="211">
        <v>3</v>
      </c>
      <c r="E14" s="214">
        <v>3</v>
      </c>
      <c r="F14" s="193">
        <v>3</v>
      </c>
      <c r="G14" s="196">
        <v>5</v>
      </c>
      <c r="H14" s="199">
        <v>3</v>
      </c>
      <c r="I14" s="202">
        <v>3</v>
      </c>
    </row>
    <row r="15" spans="1:9">
      <c r="A15" s="188" t="s">
        <v>147</v>
      </c>
      <c r="B15" s="204">
        <v>5</v>
      </c>
      <c r="C15" s="207">
        <v>7</v>
      </c>
      <c r="D15" s="210">
        <v>5</v>
      </c>
      <c r="E15" s="213">
        <v>5</v>
      </c>
      <c r="F15" s="192">
        <v>5</v>
      </c>
      <c r="G15" s="195">
        <v>7</v>
      </c>
      <c r="H15" s="198">
        <v>5</v>
      </c>
      <c r="I15" s="201">
        <v>5</v>
      </c>
    </row>
    <row r="16" spans="1:9">
      <c r="A16" s="189" t="s">
        <v>148</v>
      </c>
      <c r="B16" s="205" t="s">
        <v>267</v>
      </c>
      <c r="C16" s="208">
        <v>7</v>
      </c>
      <c r="D16" s="211">
        <v>6</v>
      </c>
      <c r="E16" s="214">
        <v>6</v>
      </c>
      <c r="F16" s="193" t="s">
        <v>267</v>
      </c>
      <c r="G16" s="196">
        <v>7</v>
      </c>
      <c r="H16" s="199">
        <v>6</v>
      </c>
      <c r="I16" s="202">
        <v>6</v>
      </c>
    </row>
    <row r="17" spans="1:9">
      <c r="A17" s="188" t="s">
        <v>261</v>
      </c>
      <c r="B17" s="206" t="s">
        <v>267</v>
      </c>
      <c r="C17" s="209">
        <v>23</v>
      </c>
      <c r="D17" s="212">
        <v>22</v>
      </c>
      <c r="E17" s="215">
        <v>22</v>
      </c>
      <c r="F17" s="194" t="s">
        <v>267</v>
      </c>
      <c r="G17" s="197">
        <v>23</v>
      </c>
      <c r="H17" s="200">
        <v>22</v>
      </c>
      <c r="I17" s="203">
        <v>22</v>
      </c>
    </row>
    <row r="18" spans="1:9">
      <c r="A18" s="189" t="s">
        <v>149</v>
      </c>
      <c r="B18" s="205" t="s">
        <v>267</v>
      </c>
      <c r="C18" s="208">
        <v>11</v>
      </c>
      <c r="D18" s="211">
        <v>10</v>
      </c>
      <c r="E18" s="214">
        <v>10</v>
      </c>
      <c r="F18" s="193" t="s">
        <v>267</v>
      </c>
      <c r="G18" s="196">
        <v>11</v>
      </c>
      <c r="H18" s="199">
        <v>10</v>
      </c>
      <c r="I18" s="202">
        <v>10</v>
      </c>
    </row>
    <row r="19" spans="1:9">
      <c r="A19" s="188" t="s">
        <v>326</v>
      </c>
      <c r="B19" s="204" t="s">
        <v>267</v>
      </c>
      <c r="C19" s="207">
        <v>19</v>
      </c>
      <c r="D19" s="210">
        <v>20</v>
      </c>
      <c r="E19" s="213">
        <v>20</v>
      </c>
      <c r="F19" s="192" t="s">
        <v>267</v>
      </c>
      <c r="G19" s="195">
        <v>19</v>
      </c>
      <c r="H19" s="198">
        <v>20</v>
      </c>
      <c r="I19" s="201">
        <v>20</v>
      </c>
    </row>
    <row r="20" spans="1:9">
      <c r="A20" s="191" t="s">
        <v>406</v>
      </c>
      <c r="B20" s="205" t="s">
        <v>267</v>
      </c>
      <c r="C20" s="208">
        <v>11</v>
      </c>
      <c r="D20" s="211">
        <v>11</v>
      </c>
      <c r="E20" s="214">
        <v>11</v>
      </c>
      <c r="F20" s="193" t="s">
        <v>267</v>
      </c>
      <c r="G20" s="196">
        <v>11</v>
      </c>
      <c r="H20" s="199">
        <v>11</v>
      </c>
      <c r="I20" s="202">
        <v>11</v>
      </c>
    </row>
    <row r="21" spans="1:9">
      <c r="A21" s="190" t="s">
        <v>407</v>
      </c>
      <c r="B21" s="206">
        <v>1</v>
      </c>
      <c r="C21" s="209">
        <v>1</v>
      </c>
      <c r="D21" s="212">
        <v>1</v>
      </c>
      <c r="E21" s="215">
        <v>1</v>
      </c>
      <c r="F21" s="194">
        <v>1</v>
      </c>
      <c r="G21" s="197">
        <v>1</v>
      </c>
      <c r="H21" s="200">
        <v>1</v>
      </c>
      <c r="I21" s="203">
        <v>1</v>
      </c>
    </row>
    <row r="22" spans="1:9">
      <c r="A22" s="189" t="s">
        <v>150</v>
      </c>
      <c r="B22" s="205">
        <v>5</v>
      </c>
      <c r="C22" s="208">
        <v>7</v>
      </c>
      <c r="D22" s="211">
        <v>4</v>
      </c>
      <c r="E22" s="214">
        <v>4</v>
      </c>
      <c r="F22" s="193">
        <v>5</v>
      </c>
      <c r="G22" s="196">
        <v>7</v>
      </c>
      <c r="H22" s="199">
        <v>4</v>
      </c>
      <c r="I22" s="202">
        <v>4</v>
      </c>
    </row>
    <row r="23" spans="1:9">
      <c r="A23" s="188" t="s">
        <v>151</v>
      </c>
      <c r="B23" s="204" t="s">
        <v>267</v>
      </c>
      <c r="C23" s="207">
        <v>7</v>
      </c>
      <c r="D23" s="210">
        <v>6</v>
      </c>
      <c r="E23" s="213">
        <v>6</v>
      </c>
      <c r="F23" s="192" t="s">
        <v>267</v>
      </c>
      <c r="G23" s="195">
        <v>7</v>
      </c>
      <c r="H23" s="198">
        <v>6</v>
      </c>
      <c r="I23" s="201">
        <v>6</v>
      </c>
    </row>
    <row r="24" spans="1:9">
      <c r="A24" s="189" t="s">
        <v>152</v>
      </c>
      <c r="B24" s="205" t="s">
        <v>267</v>
      </c>
      <c r="C24" s="208">
        <v>16</v>
      </c>
      <c r="D24" s="211">
        <v>17</v>
      </c>
      <c r="E24" s="214">
        <v>17</v>
      </c>
      <c r="F24" s="193" t="s">
        <v>267</v>
      </c>
      <c r="G24" s="196">
        <v>16</v>
      </c>
      <c r="H24" s="199">
        <v>17</v>
      </c>
      <c r="I24" s="202">
        <v>17</v>
      </c>
    </row>
    <row r="25" spans="1:9">
      <c r="A25" s="188" t="s">
        <v>153</v>
      </c>
      <c r="B25" s="206" t="s">
        <v>267</v>
      </c>
      <c r="C25" s="209">
        <v>11</v>
      </c>
      <c r="D25" s="212">
        <v>11</v>
      </c>
      <c r="E25" s="215">
        <v>11</v>
      </c>
      <c r="F25" s="194" t="s">
        <v>267</v>
      </c>
      <c r="G25" s="197">
        <v>11</v>
      </c>
      <c r="H25" s="200">
        <v>11</v>
      </c>
      <c r="I25" s="203">
        <v>11</v>
      </c>
    </row>
    <row r="26" spans="1:9">
      <c r="A26" s="189" t="s">
        <v>154</v>
      </c>
      <c r="B26" s="205">
        <v>5</v>
      </c>
      <c r="C26" s="208">
        <v>7</v>
      </c>
      <c r="D26" s="211">
        <v>4</v>
      </c>
      <c r="E26" s="214">
        <v>4</v>
      </c>
      <c r="F26" s="193">
        <v>5</v>
      </c>
      <c r="G26" s="196">
        <v>7</v>
      </c>
      <c r="H26" s="199">
        <v>4</v>
      </c>
      <c r="I26" s="202">
        <v>4</v>
      </c>
    </row>
    <row r="27" spans="1:9">
      <c r="A27" s="188" t="s">
        <v>155</v>
      </c>
      <c r="B27" s="204">
        <v>4</v>
      </c>
      <c r="C27" s="207">
        <v>5</v>
      </c>
      <c r="D27" s="210">
        <v>3</v>
      </c>
      <c r="E27" s="213">
        <v>3</v>
      </c>
      <c r="F27" s="192">
        <v>4</v>
      </c>
      <c r="G27" s="195">
        <v>5</v>
      </c>
      <c r="H27" s="198">
        <v>3</v>
      </c>
      <c r="I27" s="201">
        <v>3</v>
      </c>
    </row>
    <row r="28" spans="1:9">
      <c r="A28" s="189" t="s">
        <v>156</v>
      </c>
      <c r="B28" s="205" t="s">
        <v>267</v>
      </c>
      <c r="C28" s="208">
        <v>9</v>
      </c>
      <c r="D28" s="211">
        <v>11</v>
      </c>
      <c r="E28" s="214">
        <v>11</v>
      </c>
      <c r="F28" s="193" t="s">
        <v>267</v>
      </c>
      <c r="G28" s="196">
        <v>9</v>
      </c>
      <c r="H28" s="199">
        <v>11</v>
      </c>
      <c r="I28" s="202">
        <v>11</v>
      </c>
    </row>
    <row r="29" spans="1:9">
      <c r="A29" s="188" t="s">
        <v>262</v>
      </c>
      <c r="B29" s="206" t="s">
        <v>267</v>
      </c>
      <c r="C29" s="209">
        <v>12</v>
      </c>
      <c r="D29" s="212">
        <v>15</v>
      </c>
      <c r="E29" s="215">
        <v>15</v>
      </c>
      <c r="F29" s="194" t="s">
        <v>267</v>
      </c>
      <c r="G29" s="197">
        <v>15</v>
      </c>
      <c r="H29" s="200">
        <v>15</v>
      </c>
      <c r="I29" s="203">
        <v>15</v>
      </c>
    </row>
    <row r="30" spans="1:9">
      <c r="A30" s="189" t="s">
        <v>327</v>
      </c>
      <c r="B30" s="205" t="s">
        <v>267</v>
      </c>
      <c r="C30" s="208">
        <v>8</v>
      </c>
      <c r="D30" s="211">
        <v>8</v>
      </c>
      <c r="E30" s="214">
        <v>8</v>
      </c>
      <c r="F30" s="193" t="s">
        <v>267</v>
      </c>
      <c r="G30" s="196">
        <v>8</v>
      </c>
      <c r="H30" s="199">
        <v>8</v>
      </c>
      <c r="I30" s="202">
        <v>8</v>
      </c>
    </row>
    <row r="31" spans="1:9">
      <c r="A31" s="188" t="s">
        <v>263</v>
      </c>
      <c r="B31" s="204">
        <v>5</v>
      </c>
      <c r="C31" s="207">
        <v>6</v>
      </c>
      <c r="D31" s="210">
        <v>6</v>
      </c>
      <c r="E31" s="213">
        <v>6</v>
      </c>
      <c r="F31" s="192">
        <v>5</v>
      </c>
      <c r="G31" s="195">
        <v>6</v>
      </c>
      <c r="H31" s="198">
        <v>6</v>
      </c>
      <c r="I31" s="201">
        <v>6</v>
      </c>
    </row>
    <row r="32" spans="1:9">
      <c r="A32" s="189" t="s">
        <v>157</v>
      </c>
      <c r="B32" s="205">
        <v>5</v>
      </c>
      <c r="C32" s="208">
        <v>7</v>
      </c>
      <c r="D32" s="211">
        <v>5</v>
      </c>
      <c r="E32" s="214">
        <v>5</v>
      </c>
      <c r="F32" s="193">
        <v>5</v>
      </c>
      <c r="G32" s="196">
        <v>7</v>
      </c>
      <c r="H32" s="199">
        <v>5</v>
      </c>
      <c r="I32" s="202">
        <v>5</v>
      </c>
    </row>
    <row r="33" spans="1:9">
      <c r="A33" s="188" t="s">
        <v>158</v>
      </c>
      <c r="B33" s="206" t="s">
        <v>267</v>
      </c>
      <c r="C33" s="209">
        <v>11</v>
      </c>
      <c r="D33" s="212">
        <v>9</v>
      </c>
      <c r="E33" s="215">
        <v>9</v>
      </c>
      <c r="F33" s="194" t="s">
        <v>267</v>
      </c>
      <c r="G33" s="197">
        <v>11</v>
      </c>
      <c r="H33" s="200">
        <v>9</v>
      </c>
      <c r="I33" s="203">
        <v>9</v>
      </c>
    </row>
    <row r="34" spans="1:9">
      <c r="A34" s="189" t="s">
        <v>159</v>
      </c>
      <c r="B34" s="205" t="s">
        <v>267</v>
      </c>
      <c r="C34" s="208">
        <v>6</v>
      </c>
      <c r="D34" s="211">
        <v>7</v>
      </c>
      <c r="E34" s="214">
        <v>7</v>
      </c>
      <c r="F34" s="193" t="s">
        <v>267</v>
      </c>
      <c r="G34" s="196">
        <v>6</v>
      </c>
      <c r="H34" s="199">
        <v>7</v>
      </c>
      <c r="I34" s="202">
        <v>7</v>
      </c>
    </row>
    <row r="35" spans="1:9">
      <c r="A35" s="188" t="s">
        <v>160</v>
      </c>
      <c r="B35" s="204" t="s">
        <v>267</v>
      </c>
      <c r="C35" s="207">
        <v>16</v>
      </c>
      <c r="D35" s="210">
        <v>18</v>
      </c>
      <c r="E35" s="213">
        <v>18</v>
      </c>
      <c r="F35" s="192" t="s">
        <v>267</v>
      </c>
      <c r="G35" s="195">
        <v>16</v>
      </c>
      <c r="H35" s="198">
        <v>18</v>
      </c>
      <c r="I35" s="201">
        <v>18</v>
      </c>
    </row>
    <row r="36" spans="1:9">
      <c r="A36" s="189" t="s">
        <v>264</v>
      </c>
      <c r="B36" s="205" t="s">
        <v>267</v>
      </c>
      <c r="C36" s="208">
        <v>9</v>
      </c>
      <c r="D36" s="211">
        <v>8</v>
      </c>
      <c r="E36" s="214">
        <v>8</v>
      </c>
      <c r="F36" s="193" t="s">
        <v>267</v>
      </c>
      <c r="G36" s="196">
        <v>9</v>
      </c>
      <c r="H36" s="199">
        <v>8</v>
      </c>
      <c r="I36" s="202">
        <v>8</v>
      </c>
    </row>
    <row r="37" spans="1:9">
      <c r="A37" s="188" t="s">
        <v>125</v>
      </c>
      <c r="B37" s="206">
        <v>3</v>
      </c>
      <c r="C37" s="209">
        <v>4</v>
      </c>
      <c r="D37" s="212">
        <v>2</v>
      </c>
      <c r="E37" s="215">
        <v>2</v>
      </c>
      <c r="F37" s="194">
        <v>3</v>
      </c>
      <c r="G37" s="197">
        <v>4</v>
      </c>
      <c r="H37" s="200">
        <v>2</v>
      </c>
      <c r="I37" s="203">
        <v>2</v>
      </c>
    </row>
    <row r="38" spans="1:9">
      <c r="A38" s="191" t="s">
        <v>408</v>
      </c>
      <c r="B38" s="205" t="s">
        <v>267</v>
      </c>
      <c r="C38" s="208">
        <v>15</v>
      </c>
      <c r="D38" s="211">
        <v>17</v>
      </c>
      <c r="E38" s="214">
        <v>17</v>
      </c>
      <c r="F38" s="193" t="s">
        <v>267</v>
      </c>
      <c r="G38" s="196">
        <v>15</v>
      </c>
      <c r="H38" s="199">
        <v>17</v>
      </c>
      <c r="I38" s="202">
        <v>17</v>
      </c>
    </row>
    <row r="39" spans="1:9">
      <c r="A39" s="188" t="s">
        <v>126</v>
      </c>
      <c r="B39" s="204" t="s">
        <v>267</v>
      </c>
      <c r="C39" s="207">
        <v>15</v>
      </c>
      <c r="D39" s="210">
        <v>16</v>
      </c>
      <c r="E39" s="213">
        <v>16</v>
      </c>
      <c r="F39" s="192" t="s">
        <v>267</v>
      </c>
      <c r="G39" s="195">
        <v>15</v>
      </c>
      <c r="H39" s="198">
        <v>16</v>
      </c>
      <c r="I39" s="201">
        <v>16</v>
      </c>
    </row>
    <row r="40" spans="1:9">
      <c r="A40" s="189" t="s">
        <v>259</v>
      </c>
      <c r="B40" s="205" t="s">
        <v>267</v>
      </c>
      <c r="C40" s="208">
        <v>33</v>
      </c>
      <c r="D40" s="211">
        <v>37</v>
      </c>
      <c r="E40" s="214">
        <v>36</v>
      </c>
      <c r="F40" s="193" t="s">
        <v>267</v>
      </c>
      <c r="G40" s="196">
        <v>33</v>
      </c>
      <c r="H40" s="199">
        <v>37</v>
      </c>
      <c r="I40" s="202">
        <v>36</v>
      </c>
    </row>
    <row r="41" spans="1:9">
      <c r="A41" s="188" t="s">
        <v>161</v>
      </c>
      <c r="B41" s="206" t="s">
        <v>267</v>
      </c>
      <c r="C41" s="209">
        <v>11</v>
      </c>
      <c r="D41" s="212">
        <v>8</v>
      </c>
      <c r="E41" s="215">
        <v>8</v>
      </c>
      <c r="F41" s="194" t="s">
        <v>267</v>
      </c>
      <c r="G41" s="197">
        <v>11</v>
      </c>
      <c r="H41" s="200">
        <v>8</v>
      </c>
      <c r="I41" s="203">
        <v>8</v>
      </c>
    </row>
    <row r="42" spans="1:9">
      <c r="A42" s="189" t="s">
        <v>162</v>
      </c>
      <c r="B42" s="205" t="s">
        <v>267</v>
      </c>
      <c r="C42" s="208">
        <v>20</v>
      </c>
      <c r="D42" s="211">
        <v>22</v>
      </c>
      <c r="E42" s="214">
        <v>22</v>
      </c>
      <c r="F42" s="193" t="s">
        <v>267</v>
      </c>
      <c r="G42" s="196">
        <v>20</v>
      </c>
      <c r="H42" s="199">
        <v>22</v>
      </c>
      <c r="I42" s="202">
        <v>22</v>
      </c>
    </row>
    <row r="43" spans="1:9">
      <c r="A43" s="188" t="s">
        <v>163</v>
      </c>
      <c r="B43" s="204" t="s">
        <v>267</v>
      </c>
      <c r="C43" s="207">
        <v>17</v>
      </c>
      <c r="D43" s="210">
        <v>18</v>
      </c>
      <c r="E43" s="213">
        <v>18</v>
      </c>
      <c r="F43" s="192" t="s">
        <v>267</v>
      </c>
      <c r="G43" s="195">
        <v>17</v>
      </c>
      <c r="H43" s="198">
        <v>18</v>
      </c>
      <c r="I43" s="201">
        <v>18</v>
      </c>
    </row>
    <row r="44" spans="1:9">
      <c r="A44" s="189" t="s">
        <v>164</v>
      </c>
      <c r="B44" s="205" t="s">
        <v>267</v>
      </c>
      <c r="C44" s="208">
        <v>23</v>
      </c>
      <c r="D44" s="211">
        <v>26</v>
      </c>
      <c r="E44" s="214">
        <v>26</v>
      </c>
      <c r="F44" s="193" t="s">
        <v>267</v>
      </c>
      <c r="G44" s="196">
        <v>23</v>
      </c>
      <c r="H44" s="199">
        <v>26</v>
      </c>
      <c r="I44" s="202">
        <v>26</v>
      </c>
    </row>
    <row r="45" spans="1:9">
      <c r="A45" s="188" t="s">
        <v>165</v>
      </c>
      <c r="B45" s="206" t="s">
        <v>267</v>
      </c>
      <c r="C45" s="209">
        <v>20</v>
      </c>
      <c r="D45" s="212">
        <v>22</v>
      </c>
      <c r="E45" s="215">
        <v>22</v>
      </c>
      <c r="F45" s="194" t="s">
        <v>267</v>
      </c>
      <c r="G45" s="197">
        <v>20</v>
      </c>
      <c r="H45" s="200">
        <v>22</v>
      </c>
      <c r="I45" s="203">
        <v>22</v>
      </c>
    </row>
    <row r="46" spans="1:9">
      <c r="A46" s="189" t="s">
        <v>166</v>
      </c>
      <c r="B46" s="205" t="s">
        <v>267</v>
      </c>
      <c r="C46" s="208">
        <v>23</v>
      </c>
      <c r="D46" s="211">
        <v>27</v>
      </c>
      <c r="E46" s="214">
        <v>27</v>
      </c>
      <c r="F46" s="193" t="s">
        <v>267</v>
      </c>
      <c r="G46" s="196">
        <v>23</v>
      </c>
      <c r="H46" s="199">
        <v>27</v>
      </c>
      <c r="I46" s="202">
        <v>27</v>
      </c>
    </row>
    <row r="47" spans="1:9">
      <c r="A47" s="188" t="s">
        <v>167</v>
      </c>
      <c r="B47" s="204" t="s">
        <v>267</v>
      </c>
      <c r="C47" s="207">
        <v>26</v>
      </c>
      <c r="D47" s="210">
        <v>29</v>
      </c>
      <c r="E47" s="213">
        <v>29</v>
      </c>
      <c r="F47" s="192" t="s">
        <v>267</v>
      </c>
      <c r="G47" s="195">
        <v>26</v>
      </c>
      <c r="H47" s="198">
        <v>29</v>
      </c>
      <c r="I47" s="201">
        <v>29</v>
      </c>
    </row>
    <row r="48" spans="1:9">
      <c r="A48" s="189" t="s">
        <v>121</v>
      </c>
      <c r="B48" s="205" t="s">
        <v>267</v>
      </c>
      <c r="C48" s="208">
        <v>20</v>
      </c>
      <c r="D48" s="211">
        <v>23</v>
      </c>
      <c r="E48" s="214">
        <v>23</v>
      </c>
      <c r="F48" s="193" t="s">
        <v>267</v>
      </c>
      <c r="G48" s="196">
        <v>20</v>
      </c>
      <c r="H48" s="199">
        <v>23</v>
      </c>
      <c r="I48" s="202">
        <v>23</v>
      </c>
    </row>
    <row r="49" spans="1:9">
      <c r="A49" s="188" t="s">
        <v>168</v>
      </c>
      <c r="B49" s="206" t="s">
        <v>267</v>
      </c>
      <c r="C49" s="209">
        <v>27</v>
      </c>
      <c r="D49" s="212">
        <v>31</v>
      </c>
      <c r="E49" s="215">
        <v>31</v>
      </c>
      <c r="F49" s="194" t="s">
        <v>267</v>
      </c>
      <c r="G49" s="197">
        <v>27</v>
      </c>
      <c r="H49" s="200">
        <v>31</v>
      </c>
      <c r="I49" s="203">
        <v>31</v>
      </c>
    </row>
    <row r="50" spans="1:9">
      <c r="A50" s="189" t="s">
        <v>169</v>
      </c>
      <c r="B50" s="205" t="s">
        <v>267</v>
      </c>
      <c r="C50" s="208">
        <v>30</v>
      </c>
      <c r="D50" s="211">
        <v>33</v>
      </c>
      <c r="E50" s="214">
        <v>33</v>
      </c>
      <c r="F50" s="193" t="s">
        <v>267</v>
      </c>
      <c r="G50" s="196">
        <v>30</v>
      </c>
      <c r="H50" s="199">
        <v>33</v>
      </c>
      <c r="I50" s="202">
        <v>33</v>
      </c>
    </row>
    <row r="51" spans="1:9">
      <c r="A51" s="188" t="s">
        <v>170</v>
      </c>
      <c r="B51" s="204" t="s">
        <v>267</v>
      </c>
      <c r="C51" s="207">
        <v>24</v>
      </c>
      <c r="D51" s="210">
        <v>27</v>
      </c>
      <c r="E51" s="213">
        <v>27</v>
      </c>
      <c r="F51" s="192" t="s">
        <v>267</v>
      </c>
      <c r="G51" s="195">
        <v>24</v>
      </c>
      <c r="H51" s="198">
        <v>27</v>
      </c>
      <c r="I51" s="201">
        <v>27</v>
      </c>
    </row>
    <row r="52" spans="1:9">
      <c r="A52" s="189" t="s">
        <v>409</v>
      </c>
      <c r="B52" s="205" t="s">
        <v>267</v>
      </c>
      <c r="C52" s="208">
        <v>13</v>
      </c>
      <c r="D52" s="211">
        <v>14</v>
      </c>
      <c r="E52" s="214">
        <v>14</v>
      </c>
      <c r="F52" s="193" t="s">
        <v>267</v>
      </c>
      <c r="G52" s="196">
        <v>13</v>
      </c>
      <c r="H52" s="199">
        <v>14</v>
      </c>
      <c r="I52" s="202">
        <v>14</v>
      </c>
    </row>
    <row r="53" spans="1:9">
      <c r="A53" s="188" t="s">
        <v>171</v>
      </c>
      <c r="B53" s="206" t="s">
        <v>267</v>
      </c>
      <c r="C53" s="209">
        <v>12</v>
      </c>
      <c r="D53" s="212">
        <v>13</v>
      </c>
      <c r="E53" s="215">
        <v>13</v>
      </c>
      <c r="F53" s="194" t="s">
        <v>267</v>
      </c>
      <c r="G53" s="197">
        <v>12</v>
      </c>
      <c r="H53" s="200">
        <v>13</v>
      </c>
      <c r="I53" s="203">
        <v>13</v>
      </c>
    </row>
    <row r="54" spans="1:9">
      <c r="A54" s="189" t="s">
        <v>410</v>
      </c>
      <c r="B54" s="205" t="s">
        <v>267</v>
      </c>
      <c r="C54" s="208">
        <v>10</v>
      </c>
      <c r="D54" s="211">
        <v>10</v>
      </c>
      <c r="E54" s="214">
        <v>10</v>
      </c>
      <c r="F54" s="193" t="s">
        <v>267</v>
      </c>
      <c r="G54" s="196">
        <v>10</v>
      </c>
      <c r="H54" s="199">
        <v>10</v>
      </c>
      <c r="I54" s="202">
        <v>10</v>
      </c>
    </row>
    <row r="55" spans="1:9">
      <c r="A55" s="188" t="s">
        <v>172</v>
      </c>
      <c r="B55" s="204" t="s">
        <v>267</v>
      </c>
      <c r="C55" s="207">
        <v>14</v>
      </c>
      <c r="D55" s="210">
        <v>15</v>
      </c>
      <c r="E55" s="213">
        <v>15</v>
      </c>
      <c r="F55" s="192" t="s">
        <v>267</v>
      </c>
      <c r="G55" s="195">
        <v>14</v>
      </c>
      <c r="H55" s="198">
        <v>15</v>
      </c>
      <c r="I55" s="201">
        <v>15</v>
      </c>
    </row>
    <row r="56" spans="1:9">
      <c r="A56" s="189" t="s">
        <v>173</v>
      </c>
      <c r="B56" s="205">
        <v>4</v>
      </c>
      <c r="C56" s="208">
        <v>5</v>
      </c>
      <c r="D56" s="211">
        <v>3</v>
      </c>
      <c r="E56" s="214">
        <v>3</v>
      </c>
      <c r="F56" s="193">
        <v>4</v>
      </c>
      <c r="G56" s="196">
        <v>5</v>
      </c>
      <c r="H56" s="199">
        <v>3</v>
      </c>
      <c r="I56" s="202">
        <v>3</v>
      </c>
    </row>
    <row r="57" spans="1:9">
      <c r="A57" s="188" t="s">
        <v>174</v>
      </c>
      <c r="B57" s="206" t="s">
        <v>267</v>
      </c>
      <c r="C57" s="209">
        <v>9</v>
      </c>
      <c r="D57" s="212">
        <v>9</v>
      </c>
      <c r="E57" s="215">
        <v>9</v>
      </c>
      <c r="F57" s="194" t="s">
        <v>267</v>
      </c>
      <c r="G57" s="197">
        <v>9</v>
      </c>
      <c r="H57" s="200">
        <v>9</v>
      </c>
      <c r="I57" s="203">
        <v>9</v>
      </c>
    </row>
    <row r="58" spans="1:9">
      <c r="A58" s="189" t="s">
        <v>175</v>
      </c>
      <c r="B58" s="205" t="s">
        <v>267</v>
      </c>
      <c r="C58" s="208">
        <v>11</v>
      </c>
      <c r="D58" s="211">
        <v>12</v>
      </c>
      <c r="E58" s="214">
        <v>12</v>
      </c>
      <c r="F58" s="193" t="s">
        <v>267</v>
      </c>
      <c r="G58" s="196">
        <v>11</v>
      </c>
      <c r="H58" s="199">
        <v>12</v>
      </c>
      <c r="I58" s="202">
        <v>12</v>
      </c>
    </row>
    <row r="59" spans="1:9">
      <c r="A59" s="190" t="s">
        <v>411</v>
      </c>
      <c r="B59" s="204" t="s">
        <v>267</v>
      </c>
      <c r="C59" s="207">
        <v>19</v>
      </c>
      <c r="D59" s="210">
        <v>20</v>
      </c>
      <c r="E59" s="213">
        <v>20</v>
      </c>
      <c r="F59" s="192" t="s">
        <v>267</v>
      </c>
      <c r="G59" s="195">
        <v>19</v>
      </c>
      <c r="H59" s="198">
        <v>20</v>
      </c>
      <c r="I59" s="201">
        <v>20</v>
      </c>
    </row>
    <row r="60" spans="1:9">
      <c r="A60" s="191" t="s">
        <v>412</v>
      </c>
      <c r="B60" s="205">
        <v>4</v>
      </c>
      <c r="C60" s="208">
        <v>6</v>
      </c>
      <c r="D60" s="211">
        <v>4</v>
      </c>
      <c r="E60" s="214">
        <v>4</v>
      </c>
      <c r="F60" s="193">
        <v>4</v>
      </c>
      <c r="G60" s="196">
        <v>6</v>
      </c>
      <c r="H60" s="199">
        <v>4</v>
      </c>
      <c r="I60" s="202">
        <v>4</v>
      </c>
    </row>
    <row r="61" spans="1:9">
      <c r="A61" s="188" t="s">
        <v>176</v>
      </c>
      <c r="B61" s="206">
        <v>4</v>
      </c>
      <c r="C61" s="209">
        <v>6</v>
      </c>
      <c r="D61" s="212">
        <v>4</v>
      </c>
      <c r="E61" s="215">
        <v>4</v>
      </c>
      <c r="F61" s="194">
        <v>4</v>
      </c>
      <c r="G61" s="197">
        <v>6</v>
      </c>
      <c r="H61" s="200">
        <v>4</v>
      </c>
      <c r="I61" s="203">
        <v>4</v>
      </c>
    </row>
    <row r="62" spans="1:9">
      <c r="A62" s="189" t="s">
        <v>265</v>
      </c>
      <c r="B62" s="205">
        <v>4</v>
      </c>
      <c r="C62" s="208">
        <v>4</v>
      </c>
      <c r="D62" s="211">
        <v>1</v>
      </c>
      <c r="E62" s="214">
        <v>1</v>
      </c>
      <c r="F62" s="193">
        <v>4</v>
      </c>
      <c r="G62" s="196">
        <v>4</v>
      </c>
      <c r="H62" s="199">
        <v>1</v>
      </c>
      <c r="I62" s="202">
        <v>1</v>
      </c>
    </row>
    <row r="63" spans="1:9">
      <c r="A63" s="190" t="s">
        <v>413</v>
      </c>
      <c r="B63" s="204">
        <v>4</v>
      </c>
      <c r="C63" s="207">
        <v>5</v>
      </c>
      <c r="D63" s="210">
        <v>3</v>
      </c>
      <c r="E63" s="213">
        <v>3</v>
      </c>
      <c r="F63" s="192">
        <v>4</v>
      </c>
      <c r="G63" s="195">
        <v>5</v>
      </c>
      <c r="H63" s="198">
        <v>3</v>
      </c>
      <c r="I63" s="201">
        <v>3</v>
      </c>
    </row>
    <row r="64" spans="1:9">
      <c r="A64" s="189" t="s">
        <v>177</v>
      </c>
      <c r="B64" s="205">
        <v>3</v>
      </c>
      <c r="C64" s="208">
        <v>4</v>
      </c>
      <c r="D64" s="211">
        <v>1</v>
      </c>
      <c r="E64" s="214">
        <v>1</v>
      </c>
      <c r="F64" s="193">
        <v>3</v>
      </c>
      <c r="G64" s="196">
        <v>4</v>
      </c>
      <c r="H64" s="199">
        <v>1</v>
      </c>
      <c r="I64" s="202">
        <v>1</v>
      </c>
    </row>
    <row r="65" spans="1:9">
      <c r="A65" s="188" t="s">
        <v>178</v>
      </c>
      <c r="B65" s="206" t="s">
        <v>267</v>
      </c>
      <c r="C65" s="209">
        <v>7</v>
      </c>
      <c r="D65" s="212">
        <v>8</v>
      </c>
      <c r="E65" s="215">
        <v>8</v>
      </c>
      <c r="F65" s="194" t="s">
        <v>267</v>
      </c>
      <c r="G65" s="197">
        <v>6</v>
      </c>
      <c r="H65" s="200">
        <v>8</v>
      </c>
      <c r="I65" s="203">
        <v>8</v>
      </c>
    </row>
    <row r="66" spans="1:9">
      <c r="A66" s="189" t="s">
        <v>179</v>
      </c>
      <c r="B66" s="205" t="s">
        <v>267</v>
      </c>
      <c r="C66" s="208">
        <v>12</v>
      </c>
      <c r="D66" s="211">
        <v>13</v>
      </c>
      <c r="E66" s="214">
        <v>10</v>
      </c>
      <c r="F66" s="193" t="s">
        <v>267</v>
      </c>
      <c r="G66" s="196">
        <v>10</v>
      </c>
      <c r="H66" s="199">
        <v>13</v>
      </c>
      <c r="I66" s="202">
        <v>13</v>
      </c>
    </row>
    <row r="67" spans="1:9">
      <c r="A67" s="188" t="s">
        <v>180</v>
      </c>
      <c r="B67" s="204" t="s">
        <v>267</v>
      </c>
      <c r="C67" s="207">
        <v>13</v>
      </c>
      <c r="D67" s="210">
        <v>15</v>
      </c>
      <c r="E67" s="213">
        <v>14</v>
      </c>
      <c r="F67" s="192" t="s">
        <v>267</v>
      </c>
      <c r="G67" s="195">
        <v>11</v>
      </c>
      <c r="H67" s="198">
        <v>15</v>
      </c>
      <c r="I67" s="201">
        <v>14</v>
      </c>
    </row>
    <row r="68" spans="1:9">
      <c r="A68" s="189" t="s">
        <v>181</v>
      </c>
      <c r="B68" s="205" t="s">
        <v>267</v>
      </c>
      <c r="C68" s="208">
        <v>14</v>
      </c>
      <c r="D68" s="211">
        <v>15</v>
      </c>
      <c r="E68" s="214">
        <v>14</v>
      </c>
      <c r="F68" s="193" t="s">
        <v>267</v>
      </c>
      <c r="G68" s="196">
        <v>11</v>
      </c>
      <c r="H68" s="199">
        <v>15</v>
      </c>
      <c r="I68" s="202">
        <v>14</v>
      </c>
    </row>
    <row r="69" spans="1:9">
      <c r="A69" s="188" t="s">
        <v>182</v>
      </c>
      <c r="B69" s="206" t="s">
        <v>267</v>
      </c>
      <c r="C69" s="209">
        <v>18</v>
      </c>
      <c r="D69" s="212">
        <v>22</v>
      </c>
      <c r="E69" s="215">
        <v>21</v>
      </c>
      <c r="F69" s="194" t="s">
        <v>267</v>
      </c>
      <c r="G69" s="197">
        <v>18</v>
      </c>
      <c r="H69" s="200">
        <v>22</v>
      </c>
      <c r="I69" s="203">
        <v>21</v>
      </c>
    </row>
    <row r="70" spans="1:9">
      <c r="A70" s="189" t="s">
        <v>183</v>
      </c>
      <c r="B70" s="205" t="s">
        <v>267</v>
      </c>
      <c r="C70" s="208">
        <v>20</v>
      </c>
      <c r="D70" s="211">
        <v>22</v>
      </c>
      <c r="E70" s="214">
        <v>21</v>
      </c>
      <c r="F70" s="193" t="s">
        <v>267</v>
      </c>
      <c r="G70" s="196">
        <v>16</v>
      </c>
      <c r="H70" s="199">
        <v>22</v>
      </c>
      <c r="I70" s="202">
        <v>21</v>
      </c>
    </row>
    <row r="71" spans="1:9">
      <c r="A71" s="188" t="s">
        <v>184</v>
      </c>
      <c r="B71" s="204">
        <v>5</v>
      </c>
      <c r="C71" s="207">
        <v>6</v>
      </c>
      <c r="D71" s="210">
        <v>5</v>
      </c>
      <c r="E71" s="213">
        <v>5</v>
      </c>
      <c r="F71" s="192">
        <v>5</v>
      </c>
      <c r="G71" s="195">
        <v>6</v>
      </c>
      <c r="H71" s="198">
        <v>5</v>
      </c>
      <c r="I71" s="201">
        <v>5</v>
      </c>
    </row>
    <row r="72" spans="1:9">
      <c r="A72" s="191" t="s">
        <v>414</v>
      </c>
      <c r="B72" s="205" t="s">
        <v>267</v>
      </c>
      <c r="C72" s="208">
        <v>8</v>
      </c>
      <c r="D72" s="211">
        <v>8</v>
      </c>
      <c r="E72" s="214">
        <v>8</v>
      </c>
      <c r="F72" s="193" t="s">
        <v>267</v>
      </c>
      <c r="G72" s="196">
        <v>8</v>
      </c>
      <c r="H72" s="199">
        <v>8</v>
      </c>
      <c r="I72" s="202">
        <v>8</v>
      </c>
    </row>
    <row r="73" spans="1:9">
      <c r="A73" s="190" t="s">
        <v>415</v>
      </c>
      <c r="B73" s="206" t="s">
        <v>267</v>
      </c>
      <c r="C73" s="209">
        <v>11</v>
      </c>
      <c r="D73" s="212">
        <v>11</v>
      </c>
      <c r="E73" s="215">
        <v>11</v>
      </c>
      <c r="F73" s="194" t="s">
        <v>267</v>
      </c>
      <c r="G73" s="197">
        <v>11</v>
      </c>
      <c r="H73" s="200">
        <v>11</v>
      </c>
      <c r="I73" s="203">
        <v>11</v>
      </c>
    </row>
    <row r="74" spans="1:9">
      <c r="A74" s="189" t="s">
        <v>260</v>
      </c>
      <c r="B74" s="205">
        <v>1</v>
      </c>
      <c r="C74" s="208">
        <v>1</v>
      </c>
      <c r="D74" s="211">
        <v>1</v>
      </c>
      <c r="E74" s="214">
        <v>1</v>
      </c>
      <c r="F74" s="193">
        <v>1</v>
      </c>
      <c r="G74" s="196">
        <v>1</v>
      </c>
      <c r="H74" s="199">
        <v>1</v>
      </c>
      <c r="I74" s="202">
        <v>1</v>
      </c>
    </row>
    <row r="75" spans="1:9">
      <c r="A75" s="188" t="s">
        <v>185</v>
      </c>
      <c r="B75" s="204">
        <v>1</v>
      </c>
      <c r="C75" s="207">
        <v>1</v>
      </c>
      <c r="D75" s="210">
        <v>1</v>
      </c>
      <c r="E75" s="213">
        <v>1</v>
      </c>
      <c r="F75" s="192">
        <v>1</v>
      </c>
      <c r="G75" s="195">
        <v>1</v>
      </c>
      <c r="H75" s="198">
        <v>1</v>
      </c>
      <c r="I75" s="201">
        <v>1</v>
      </c>
    </row>
    <row r="76" spans="1:9">
      <c r="A76" s="189" t="s">
        <v>186</v>
      </c>
      <c r="B76" s="205">
        <v>4</v>
      </c>
      <c r="C76" s="208">
        <v>4</v>
      </c>
      <c r="D76" s="211">
        <v>2</v>
      </c>
      <c r="E76" s="214">
        <v>2</v>
      </c>
      <c r="F76" s="193">
        <v>4</v>
      </c>
      <c r="G76" s="196">
        <v>4</v>
      </c>
      <c r="H76" s="199">
        <v>2</v>
      </c>
      <c r="I76" s="202">
        <v>2</v>
      </c>
    </row>
    <row r="77" spans="1:9">
      <c r="A77" s="188" t="s">
        <v>416</v>
      </c>
      <c r="B77" s="206">
        <v>2</v>
      </c>
      <c r="C77" s="209">
        <v>1</v>
      </c>
      <c r="D77" s="212">
        <v>1</v>
      </c>
      <c r="E77" s="215">
        <v>1</v>
      </c>
      <c r="F77" s="194">
        <v>2</v>
      </c>
      <c r="G77" s="197">
        <v>1</v>
      </c>
      <c r="H77" s="200">
        <v>1</v>
      </c>
      <c r="I77" s="203">
        <v>1</v>
      </c>
    </row>
    <row r="78" spans="1:9">
      <c r="A78" s="189" t="s">
        <v>187</v>
      </c>
      <c r="B78" s="205">
        <v>5</v>
      </c>
      <c r="C78" s="208">
        <v>7</v>
      </c>
      <c r="D78" s="211">
        <v>4</v>
      </c>
      <c r="E78" s="214">
        <v>4</v>
      </c>
      <c r="F78" s="193">
        <v>5</v>
      </c>
      <c r="G78" s="196">
        <v>7</v>
      </c>
      <c r="H78" s="199">
        <v>4</v>
      </c>
      <c r="I78" s="202">
        <v>4</v>
      </c>
    </row>
    <row r="79" spans="1:9">
      <c r="A79" s="188" t="s">
        <v>188</v>
      </c>
      <c r="B79" s="204">
        <v>2</v>
      </c>
      <c r="C79" s="207">
        <v>2</v>
      </c>
      <c r="D79" s="210">
        <v>1</v>
      </c>
      <c r="E79" s="213">
        <v>1</v>
      </c>
      <c r="F79" s="192">
        <v>2</v>
      </c>
      <c r="G79" s="195">
        <v>2</v>
      </c>
      <c r="H79" s="198">
        <v>1</v>
      </c>
      <c r="I79" s="201">
        <v>1</v>
      </c>
    </row>
    <row r="80" spans="1:9">
      <c r="A80" s="189" t="s">
        <v>189</v>
      </c>
      <c r="B80" s="205">
        <v>3</v>
      </c>
      <c r="C80" s="208">
        <v>3</v>
      </c>
      <c r="D80" s="211">
        <v>2</v>
      </c>
      <c r="E80" s="214">
        <v>1</v>
      </c>
      <c r="F80" s="193">
        <v>3</v>
      </c>
      <c r="G80" s="196">
        <v>3</v>
      </c>
      <c r="H80" s="199">
        <v>2</v>
      </c>
      <c r="I80" s="202">
        <v>1</v>
      </c>
    </row>
    <row r="81" spans="1:9">
      <c r="A81" s="188" t="s">
        <v>190</v>
      </c>
      <c r="B81" s="204" t="s">
        <v>267</v>
      </c>
      <c r="C81" s="207">
        <v>7</v>
      </c>
      <c r="D81" s="210">
        <v>6</v>
      </c>
      <c r="E81" s="213">
        <v>6</v>
      </c>
      <c r="F81" s="192" t="s">
        <v>267</v>
      </c>
      <c r="G81" s="195">
        <v>7</v>
      </c>
      <c r="H81" s="198">
        <v>6</v>
      </c>
      <c r="I81" s="201">
        <v>6</v>
      </c>
    </row>
    <row r="82" spans="1:9">
      <c r="A82" s="189" t="s">
        <v>256</v>
      </c>
      <c r="B82" s="205" t="s">
        <v>267</v>
      </c>
      <c r="C82" s="208">
        <v>9</v>
      </c>
      <c r="D82" s="211">
        <v>6</v>
      </c>
      <c r="E82" s="214">
        <v>6</v>
      </c>
      <c r="F82" s="193" t="s">
        <v>267</v>
      </c>
      <c r="G82" s="196">
        <v>9</v>
      </c>
      <c r="H82" s="199">
        <v>6</v>
      </c>
      <c r="I82" s="202">
        <v>6</v>
      </c>
    </row>
    <row r="83" spans="1:9">
      <c r="A83" s="188" t="s">
        <v>191</v>
      </c>
      <c r="B83" s="206" t="s">
        <v>267</v>
      </c>
      <c r="C83" s="209">
        <v>10</v>
      </c>
      <c r="D83" s="212">
        <v>9</v>
      </c>
      <c r="E83" s="215">
        <v>9</v>
      </c>
      <c r="F83" s="194" t="s">
        <v>267</v>
      </c>
      <c r="G83" s="197">
        <v>10</v>
      </c>
      <c r="H83" s="200">
        <v>9</v>
      </c>
      <c r="I83" s="203">
        <v>9</v>
      </c>
    </row>
    <row r="84" spans="1:9">
      <c r="A84" s="189" t="s">
        <v>257</v>
      </c>
      <c r="B84" s="205" t="s">
        <v>267</v>
      </c>
      <c r="C84" s="208">
        <v>11</v>
      </c>
      <c r="D84" s="211">
        <v>11</v>
      </c>
      <c r="E84" s="214">
        <v>11</v>
      </c>
      <c r="F84" s="193" t="s">
        <v>267</v>
      </c>
      <c r="G84" s="196">
        <v>11</v>
      </c>
      <c r="H84" s="199">
        <v>11</v>
      </c>
      <c r="I84" s="202">
        <v>11</v>
      </c>
    </row>
    <row r="85" spans="1:9">
      <c r="A85" s="188" t="s">
        <v>266</v>
      </c>
      <c r="B85" s="206" t="s">
        <v>267</v>
      </c>
      <c r="C85" s="209">
        <v>11</v>
      </c>
      <c r="D85" s="212">
        <v>11</v>
      </c>
      <c r="E85" s="215">
        <v>11</v>
      </c>
      <c r="F85" s="194" t="s">
        <v>267</v>
      </c>
      <c r="G85" s="197">
        <v>11</v>
      </c>
      <c r="H85" s="200">
        <v>11</v>
      </c>
      <c r="I85" s="203">
        <v>11</v>
      </c>
    </row>
    <row r="86" spans="1:9">
      <c r="A86" s="189" t="s">
        <v>192</v>
      </c>
      <c r="B86" s="205">
        <v>4</v>
      </c>
      <c r="C86" s="208">
        <v>6</v>
      </c>
      <c r="D86" s="211">
        <v>4</v>
      </c>
      <c r="E86" s="214">
        <v>4</v>
      </c>
      <c r="F86" s="193">
        <v>4</v>
      </c>
      <c r="G86" s="196">
        <v>6</v>
      </c>
      <c r="H86" s="199">
        <v>4</v>
      </c>
      <c r="I86" s="202">
        <v>4</v>
      </c>
    </row>
    <row r="87" spans="1:9">
      <c r="A87" s="188" t="s">
        <v>193</v>
      </c>
      <c r="B87" s="206">
        <v>5</v>
      </c>
      <c r="C87" s="209">
        <v>5</v>
      </c>
      <c r="D87" s="212">
        <v>5</v>
      </c>
      <c r="E87" s="215">
        <v>5</v>
      </c>
      <c r="F87" s="194">
        <v>5</v>
      </c>
      <c r="G87" s="197">
        <v>5</v>
      </c>
      <c r="H87" s="200">
        <v>5</v>
      </c>
      <c r="I87" s="203">
        <v>5</v>
      </c>
    </row>
    <row r="88" spans="1:9">
      <c r="A88" s="189" t="s">
        <v>258</v>
      </c>
      <c r="B88" s="205" t="s">
        <v>267</v>
      </c>
      <c r="C88" s="208">
        <v>6</v>
      </c>
      <c r="D88" s="211">
        <v>7</v>
      </c>
      <c r="E88" s="214">
        <v>7</v>
      </c>
      <c r="F88" s="193" t="s">
        <v>267</v>
      </c>
      <c r="G88" s="196">
        <v>6</v>
      </c>
      <c r="H88" s="199">
        <v>7</v>
      </c>
      <c r="I88" s="202">
        <v>7</v>
      </c>
    </row>
    <row r="89" spans="1:9">
      <c r="A89" s="188" t="s">
        <v>194</v>
      </c>
      <c r="B89" s="206" t="s">
        <v>267</v>
      </c>
      <c r="C89" s="209">
        <v>16</v>
      </c>
      <c r="D89" s="212">
        <v>15</v>
      </c>
      <c r="E89" s="215">
        <v>15</v>
      </c>
      <c r="F89" s="194" t="s">
        <v>267</v>
      </c>
      <c r="G89" s="197">
        <v>16</v>
      </c>
      <c r="H89" s="200">
        <v>15</v>
      </c>
      <c r="I89" s="203">
        <v>15</v>
      </c>
    </row>
    <row r="90" spans="1:9">
      <c r="A90" s="189" t="s">
        <v>195</v>
      </c>
      <c r="B90" s="205" t="s">
        <v>267</v>
      </c>
      <c r="C90" s="208">
        <v>19</v>
      </c>
      <c r="D90" s="211">
        <v>20</v>
      </c>
      <c r="E90" s="214">
        <v>20</v>
      </c>
      <c r="F90" s="193" t="s">
        <v>267</v>
      </c>
      <c r="G90" s="196">
        <v>19</v>
      </c>
      <c r="H90" s="199">
        <v>20</v>
      </c>
      <c r="I90" s="202">
        <v>20</v>
      </c>
    </row>
    <row r="91" spans="1:9">
      <c r="A91" s="188" t="s">
        <v>331</v>
      </c>
      <c r="B91" s="206" t="s">
        <v>267</v>
      </c>
      <c r="C91" s="209">
        <v>22</v>
      </c>
      <c r="D91" s="212">
        <v>24</v>
      </c>
      <c r="E91" s="215">
        <v>24</v>
      </c>
      <c r="F91" s="194" t="s">
        <v>267</v>
      </c>
      <c r="G91" s="197">
        <v>22</v>
      </c>
      <c r="H91" s="200">
        <v>24</v>
      </c>
      <c r="I91" s="203">
        <v>24</v>
      </c>
    </row>
    <row r="92" spans="1:9">
      <c r="A92" s="189" t="s">
        <v>332</v>
      </c>
      <c r="B92" s="205" t="s">
        <v>267</v>
      </c>
      <c r="C92" s="208">
        <v>24</v>
      </c>
      <c r="D92" s="211">
        <v>27</v>
      </c>
      <c r="E92" s="214">
        <v>27</v>
      </c>
      <c r="F92" s="193" t="s">
        <v>267</v>
      </c>
      <c r="G92" s="196">
        <v>24</v>
      </c>
      <c r="H92" s="199">
        <v>27</v>
      </c>
      <c r="I92" s="202">
        <v>27</v>
      </c>
    </row>
    <row r="93" spans="1:9">
      <c r="A93" s="188" t="s">
        <v>196</v>
      </c>
      <c r="B93" s="206" t="s">
        <v>267</v>
      </c>
      <c r="C93" s="209">
        <v>8</v>
      </c>
      <c r="D93" s="212">
        <v>5</v>
      </c>
      <c r="E93" s="215">
        <v>5</v>
      </c>
      <c r="F93" s="194" t="s">
        <v>267</v>
      </c>
      <c r="G93" s="197">
        <v>8</v>
      </c>
      <c r="H93" s="200">
        <v>5</v>
      </c>
      <c r="I93" s="203">
        <v>5</v>
      </c>
    </row>
    <row r="94" spans="1:9">
      <c r="A94" s="189" t="s">
        <v>333</v>
      </c>
      <c r="B94" s="205" t="s">
        <v>267</v>
      </c>
      <c r="C94" s="208">
        <v>10</v>
      </c>
      <c r="D94" s="211">
        <v>10</v>
      </c>
      <c r="E94" s="214">
        <v>10</v>
      </c>
      <c r="F94" s="193" t="s">
        <v>267</v>
      </c>
      <c r="G94" s="196">
        <v>10</v>
      </c>
      <c r="H94" s="199">
        <v>10</v>
      </c>
      <c r="I94" s="202">
        <v>10</v>
      </c>
    </row>
    <row r="95" spans="1:9">
      <c r="A95" s="188" t="s">
        <v>197</v>
      </c>
      <c r="B95" s="206" t="s">
        <v>267</v>
      </c>
      <c r="C95" s="209">
        <v>7</v>
      </c>
      <c r="D95" s="212">
        <v>8</v>
      </c>
      <c r="E95" s="215">
        <v>8</v>
      </c>
      <c r="F95" s="194" t="s">
        <v>267</v>
      </c>
      <c r="G95" s="197">
        <v>6</v>
      </c>
      <c r="H95" s="200">
        <v>8</v>
      </c>
      <c r="I95" s="203">
        <v>8</v>
      </c>
    </row>
    <row r="96" spans="1:9">
      <c r="A96" s="189" t="s">
        <v>198</v>
      </c>
      <c r="B96" s="205" t="s">
        <v>267</v>
      </c>
      <c r="C96" s="208">
        <v>10</v>
      </c>
      <c r="D96" s="211">
        <v>10</v>
      </c>
      <c r="E96" s="214">
        <v>9</v>
      </c>
      <c r="F96" s="193" t="s">
        <v>267</v>
      </c>
      <c r="G96" s="196">
        <v>8</v>
      </c>
      <c r="H96" s="199">
        <v>10</v>
      </c>
      <c r="I96" s="202">
        <v>10</v>
      </c>
    </row>
    <row r="97" spans="1:9">
      <c r="A97" s="188" t="s">
        <v>199</v>
      </c>
      <c r="B97" s="206" t="s">
        <v>267</v>
      </c>
      <c r="C97" s="209">
        <v>12</v>
      </c>
      <c r="D97" s="212">
        <v>13</v>
      </c>
      <c r="E97" s="215">
        <v>12</v>
      </c>
      <c r="F97" s="194" t="s">
        <v>267</v>
      </c>
      <c r="G97" s="197">
        <v>10</v>
      </c>
      <c r="H97" s="200">
        <v>13</v>
      </c>
      <c r="I97" s="203">
        <v>12</v>
      </c>
    </row>
    <row r="98" spans="1:9">
      <c r="A98" s="189" t="s">
        <v>200</v>
      </c>
      <c r="B98" s="205" t="s">
        <v>267</v>
      </c>
      <c r="C98" s="208">
        <v>14</v>
      </c>
      <c r="D98" s="211">
        <v>15</v>
      </c>
      <c r="E98" s="214">
        <v>14</v>
      </c>
      <c r="F98" s="193" t="s">
        <v>267</v>
      </c>
      <c r="G98" s="196">
        <v>11</v>
      </c>
      <c r="H98" s="199">
        <v>15</v>
      </c>
      <c r="I98" s="202">
        <v>14</v>
      </c>
    </row>
    <row r="99" spans="1:9">
      <c r="A99" s="188" t="s">
        <v>201</v>
      </c>
      <c r="B99" s="206" t="s">
        <v>267</v>
      </c>
      <c r="C99" s="209">
        <v>17</v>
      </c>
      <c r="D99" s="212">
        <v>19</v>
      </c>
      <c r="E99" s="215">
        <v>18</v>
      </c>
      <c r="F99" s="194" t="s">
        <v>267</v>
      </c>
      <c r="G99" s="197">
        <v>17</v>
      </c>
      <c r="H99" s="200">
        <v>19</v>
      </c>
      <c r="I99" s="203">
        <v>19</v>
      </c>
    </row>
    <row r="100" spans="1:9">
      <c r="A100" s="189" t="s">
        <v>202</v>
      </c>
      <c r="B100" s="205" t="s">
        <v>267</v>
      </c>
      <c r="C100" s="208">
        <v>17</v>
      </c>
      <c r="D100" s="211">
        <v>19</v>
      </c>
      <c r="E100" s="214">
        <v>18</v>
      </c>
      <c r="F100" s="193" t="s">
        <v>267</v>
      </c>
      <c r="G100" s="196">
        <v>17</v>
      </c>
      <c r="H100" s="199">
        <v>19</v>
      </c>
      <c r="I100" s="202">
        <v>18</v>
      </c>
    </row>
    <row r="101" spans="1:9">
      <c r="A101" s="188" t="s">
        <v>203</v>
      </c>
      <c r="B101" s="206" t="s">
        <v>267</v>
      </c>
      <c r="C101" s="209">
        <v>20</v>
      </c>
      <c r="D101" s="212">
        <v>22</v>
      </c>
      <c r="E101" s="215">
        <v>21</v>
      </c>
      <c r="F101" s="194" t="s">
        <v>267</v>
      </c>
      <c r="G101" s="197">
        <v>20</v>
      </c>
      <c r="H101" s="200">
        <v>22</v>
      </c>
      <c r="I101" s="203">
        <v>21</v>
      </c>
    </row>
    <row r="102" spans="1:9">
      <c r="A102" s="189" t="s">
        <v>204</v>
      </c>
      <c r="B102" s="205" t="s">
        <v>267</v>
      </c>
      <c r="C102" s="208">
        <v>10</v>
      </c>
      <c r="D102" s="211">
        <v>9</v>
      </c>
      <c r="E102" s="214">
        <v>9</v>
      </c>
      <c r="F102" s="193" t="s">
        <v>267</v>
      </c>
      <c r="G102" s="196">
        <v>10</v>
      </c>
      <c r="H102" s="199">
        <v>9</v>
      </c>
      <c r="I102" s="202">
        <v>9</v>
      </c>
    </row>
    <row r="103" spans="1:9">
      <c r="A103" s="188" t="s">
        <v>205</v>
      </c>
      <c r="B103" s="206" t="s">
        <v>267</v>
      </c>
      <c r="C103" s="209">
        <v>9</v>
      </c>
      <c r="D103" s="212">
        <v>7</v>
      </c>
      <c r="E103" s="215">
        <v>7</v>
      </c>
      <c r="F103" s="194" t="s">
        <v>267</v>
      </c>
      <c r="G103" s="197">
        <v>9</v>
      </c>
      <c r="H103" s="200">
        <v>7</v>
      </c>
      <c r="I103" s="203">
        <v>7</v>
      </c>
    </row>
    <row r="104" spans="1:9">
      <c r="A104" s="189" t="s">
        <v>207</v>
      </c>
      <c r="B104" s="205" t="s">
        <v>267</v>
      </c>
      <c r="C104" s="208">
        <v>10</v>
      </c>
      <c r="D104" s="211">
        <v>10</v>
      </c>
      <c r="E104" s="214">
        <v>10</v>
      </c>
      <c r="F104" s="193" t="s">
        <v>267</v>
      </c>
      <c r="G104" s="196">
        <v>10</v>
      </c>
      <c r="H104" s="199">
        <v>10</v>
      </c>
      <c r="I104" s="202">
        <v>10</v>
      </c>
    </row>
    <row r="105" spans="1:9">
      <c r="A105" s="188" t="s">
        <v>206</v>
      </c>
      <c r="B105" s="206" t="s">
        <v>267</v>
      </c>
      <c r="C105" s="209">
        <v>9</v>
      </c>
      <c r="D105" s="212">
        <v>8</v>
      </c>
      <c r="E105" s="215">
        <v>8</v>
      </c>
      <c r="F105" s="194" t="s">
        <v>267</v>
      </c>
      <c r="G105" s="197">
        <v>9</v>
      </c>
      <c r="H105" s="200">
        <v>8</v>
      </c>
      <c r="I105" s="203">
        <v>8</v>
      </c>
    </row>
    <row r="106" spans="1:9">
      <c r="A106" s="189" t="s">
        <v>208</v>
      </c>
      <c r="B106" s="205">
        <v>4</v>
      </c>
      <c r="C106" s="208">
        <v>5</v>
      </c>
      <c r="D106" s="211">
        <v>3</v>
      </c>
      <c r="E106" s="214">
        <v>3</v>
      </c>
      <c r="F106" s="193">
        <v>4</v>
      </c>
      <c r="G106" s="196">
        <v>5</v>
      </c>
      <c r="H106" s="199">
        <v>3</v>
      </c>
      <c r="I106" s="202">
        <v>3</v>
      </c>
    </row>
    <row r="107" spans="1:9">
      <c r="A107" s="188" t="s">
        <v>209</v>
      </c>
      <c r="B107" s="206" t="s">
        <v>267</v>
      </c>
      <c r="C107" s="209">
        <v>12</v>
      </c>
      <c r="D107" s="212">
        <v>13</v>
      </c>
      <c r="E107" s="215">
        <v>13</v>
      </c>
      <c r="F107" s="194" t="s">
        <v>267</v>
      </c>
      <c r="G107" s="197">
        <v>12</v>
      </c>
      <c r="H107" s="200">
        <v>13</v>
      </c>
      <c r="I107" s="203">
        <v>13</v>
      </c>
    </row>
    <row r="108" spans="1:9">
      <c r="A108" s="189" t="s">
        <v>210</v>
      </c>
      <c r="B108" s="205">
        <v>5</v>
      </c>
      <c r="C108" s="208">
        <v>6</v>
      </c>
      <c r="D108" s="211">
        <v>5</v>
      </c>
      <c r="E108" s="214">
        <v>5</v>
      </c>
      <c r="F108" s="193">
        <v>5</v>
      </c>
      <c r="G108" s="196">
        <v>6</v>
      </c>
      <c r="H108" s="199">
        <v>5</v>
      </c>
      <c r="I108" s="202">
        <v>5</v>
      </c>
    </row>
    <row r="109" spans="1:9">
      <c r="A109" s="188" t="s">
        <v>211</v>
      </c>
      <c r="B109" s="206" t="s">
        <v>267</v>
      </c>
      <c r="C109" s="209">
        <v>14</v>
      </c>
      <c r="D109" s="212">
        <v>15</v>
      </c>
      <c r="E109" s="215">
        <v>15</v>
      </c>
      <c r="F109" s="194" t="s">
        <v>267</v>
      </c>
      <c r="G109" s="197">
        <v>14</v>
      </c>
      <c r="H109" s="200">
        <v>15</v>
      </c>
      <c r="I109" s="203">
        <v>15</v>
      </c>
    </row>
    <row r="110" spans="1:9">
      <c r="A110" s="189" t="s">
        <v>212</v>
      </c>
      <c r="B110" s="205">
        <v>2</v>
      </c>
      <c r="C110" s="208">
        <v>2</v>
      </c>
      <c r="D110" s="211">
        <v>1</v>
      </c>
      <c r="E110" s="214">
        <v>1</v>
      </c>
      <c r="F110" s="193">
        <v>2</v>
      </c>
      <c r="G110" s="196">
        <v>2</v>
      </c>
      <c r="H110" s="199">
        <v>1</v>
      </c>
      <c r="I110" s="202">
        <v>1</v>
      </c>
    </row>
    <row r="111" spans="1:9">
      <c r="A111" s="188" t="s">
        <v>334</v>
      </c>
      <c r="B111" s="206">
        <v>2</v>
      </c>
      <c r="C111" s="209">
        <v>2</v>
      </c>
      <c r="D111" s="212">
        <v>1</v>
      </c>
      <c r="E111" s="215">
        <v>1</v>
      </c>
      <c r="F111" s="194">
        <v>2</v>
      </c>
      <c r="G111" s="197">
        <v>2</v>
      </c>
      <c r="H111" s="200">
        <v>1</v>
      </c>
      <c r="I111" s="203">
        <v>1</v>
      </c>
    </row>
    <row r="112" spans="1:9">
      <c r="A112" s="189"/>
      <c r="B112" s="205"/>
      <c r="C112" s="208"/>
      <c r="D112" s="211"/>
      <c r="E112" s="214"/>
      <c r="F112" s="193"/>
      <c r="G112" s="196"/>
      <c r="H112" s="199"/>
      <c r="I112" s="202"/>
    </row>
    <row r="113" spans="1:9">
      <c r="A113" s="188"/>
      <c r="B113" s="206"/>
      <c r="C113" s="209"/>
      <c r="D113" s="212"/>
      <c r="E113" s="215"/>
      <c r="F113" s="194"/>
      <c r="G113" s="197"/>
      <c r="H113" s="200"/>
      <c r="I113" s="203"/>
    </row>
    <row r="114" spans="1:9">
      <c r="A114" s="189"/>
      <c r="B114" s="205"/>
      <c r="C114" s="208"/>
      <c r="D114" s="211"/>
      <c r="E114" s="214"/>
      <c r="F114" s="193"/>
      <c r="G114" s="196"/>
      <c r="H114" s="199"/>
      <c r="I114" s="202"/>
    </row>
    <row r="115" spans="1:9">
      <c r="A115" s="188"/>
      <c r="B115" s="206"/>
      <c r="C115" s="209"/>
      <c r="D115" s="212"/>
      <c r="E115" s="215"/>
      <c r="F115" s="194"/>
      <c r="G115" s="197"/>
      <c r="H115" s="200"/>
      <c r="I115" s="203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9"/>
  <sheetViews>
    <sheetView topLeftCell="A89" workbookViewId="0">
      <selection activeCell="G90" sqref="G90"/>
    </sheetView>
  </sheetViews>
  <sheetFormatPr baseColWidth="10" defaultRowHeight="15"/>
  <cols>
    <col min="1" max="1" width="34.140625" style="160" customWidth="1"/>
    <col min="2" max="2" width="31.5703125" style="160" customWidth="1"/>
    <col min="3" max="3" width="17.7109375" customWidth="1"/>
    <col min="4" max="4" width="17.42578125" customWidth="1"/>
    <col min="5" max="6" width="17.140625" customWidth="1"/>
  </cols>
  <sheetData>
    <row r="1" spans="1:7">
      <c r="A1" s="161" t="s">
        <v>117</v>
      </c>
      <c r="B1" s="161" t="s">
        <v>336</v>
      </c>
      <c r="C1" s="161" t="s">
        <v>337</v>
      </c>
      <c r="D1" s="161" t="s">
        <v>338</v>
      </c>
      <c r="E1" s="161" t="s">
        <v>339</v>
      </c>
      <c r="F1" s="161" t="s">
        <v>340</v>
      </c>
    </row>
    <row r="2" spans="1:7" ht="150" customHeight="1">
      <c r="A2" s="162" t="s">
        <v>137</v>
      </c>
      <c r="B2" s="160">
        <v>1</v>
      </c>
      <c r="C2" s="160" t="s">
        <v>341</v>
      </c>
      <c r="D2" s="160" t="s">
        <v>342</v>
      </c>
      <c r="E2" s="160" t="s">
        <v>343</v>
      </c>
      <c r="F2" s="160" t="s">
        <v>344</v>
      </c>
      <c r="G2" s="160"/>
    </row>
    <row r="3" spans="1:7" ht="150" customHeight="1">
      <c r="A3" s="163" t="s">
        <v>138</v>
      </c>
      <c r="B3" s="166">
        <v>2</v>
      </c>
      <c r="C3" s="160" t="s">
        <v>341</v>
      </c>
      <c r="D3" s="160" t="s">
        <v>342</v>
      </c>
      <c r="E3" s="160" t="s">
        <v>343</v>
      </c>
      <c r="F3" s="160" t="s">
        <v>344</v>
      </c>
      <c r="G3" s="160"/>
    </row>
    <row r="4" spans="1:7" ht="150" customHeight="1">
      <c r="A4" s="162" t="s">
        <v>139</v>
      </c>
      <c r="B4" s="166">
        <v>3</v>
      </c>
      <c r="C4" s="160" t="s">
        <v>341</v>
      </c>
      <c r="D4" s="160" t="s">
        <v>342</v>
      </c>
      <c r="E4" s="160" t="s">
        <v>343</v>
      </c>
      <c r="F4" s="160" t="s">
        <v>344</v>
      </c>
      <c r="G4" s="160"/>
    </row>
    <row r="5" spans="1:7" ht="150" customHeight="1">
      <c r="A5" s="164" t="s">
        <v>324</v>
      </c>
      <c r="B5" s="166">
        <v>4</v>
      </c>
      <c r="C5" s="160" t="s">
        <v>345</v>
      </c>
      <c r="D5" s="160" t="s">
        <v>346</v>
      </c>
      <c r="E5" s="160" t="s">
        <v>347</v>
      </c>
      <c r="F5" s="160" t="s">
        <v>348</v>
      </c>
      <c r="G5" s="160"/>
    </row>
    <row r="6" spans="1:7" ht="150" customHeight="1">
      <c r="A6" s="162" t="s">
        <v>140</v>
      </c>
      <c r="B6" s="166">
        <v>5</v>
      </c>
      <c r="C6" s="160" t="s">
        <v>349</v>
      </c>
      <c r="D6" s="160" t="s">
        <v>346</v>
      </c>
      <c r="E6" s="160" t="s">
        <v>350</v>
      </c>
      <c r="F6" s="160" t="s">
        <v>348</v>
      </c>
    </row>
    <row r="7" spans="1:7" ht="150" customHeight="1">
      <c r="A7" s="163" t="s">
        <v>141</v>
      </c>
      <c r="B7" s="166">
        <v>6</v>
      </c>
      <c r="C7" s="160" t="s">
        <v>345</v>
      </c>
      <c r="D7" s="160" t="s">
        <v>351</v>
      </c>
      <c r="E7" s="160" t="s">
        <v>343</v>
      </c>
      <c r="F7" s="160" t="s">
        <v>352</v>
      </c>
    </row>
    <row r="8" spans="1:7" ht="150" customHeight="1">
      <c r="A8" s="162" t="s">
        <v>142</v>
      </c>
      <c r="B8" s="166">
        <v>7</v>
      </c>
      <c r="C8" s="160" t="s">
        <v>345</v>
      </c>
      <c r="D8" s="160" t="s">
        <v>353</v>
      </c>
      <c r="E8" s="160" t="s">
        <v>350</v>
      </c>
      <c r="F8" s="160" t="s">
        <v>348</v>
      </c>
    </row>
    <row r="9" spans="1:7" ht="150" customHeight="1">
      <c r="A9" s="163" t="s">
        <v>143</v>
      </c>
      <c r="B9" s="166">
        <v>8</v>
      </c>
      <c r="C9" s="160" t="s">
        <v>341</v>
      </c>
      <c r="D9" s="160">
        <v>2.4</v>
      </c>
      <c r="F9" s="160" t="s">
        <v>354</v>
      </c>
    </row>
    <row r="10" spans="1:7" ht="150" customHeight="1">
      <c r="A10" s="162" t="s">
        <v>144</v>
      </c>
      <c r="B10" s="166">
        <v>9</v>
      </c>
      <c r="C10" s="160" t="s">
        <v>355</v>
      </c>
      <c r="D10" s="160" t="s">
        <v>356</v>
      </c>
      <c r="E10" s="160" t="s">
        <v>357</v>
      </c>
      <c r="F10" s="160" t="s">
        <v>358</v>
      </c>
    </row>
    <row r="11" spans="1:7" ht="150" customHeight="1">
      <c r="A11" s="163" t="s">
        <v>325</v>
      </c>
      <c r="B11" s="160">
        <v>10</v>
      </c>
      <c r="C11" s="160" t="s">
        <v>341</v>
      </c>
      <c r="D11" s="160" t="s">
        <v>359</v>
      </c>
    </row>
    <row r="12" spans="1:7" ht="150" customHeight="1">
      <c r="A12" s="162" t="s">
        <v>145</v>
      </c>
      <c r="B12" s="160">
        <v>11</v>
      </c>
      <c r="C12" s="160" t="s">
        <v>360</v>
      </c>
      <c r="D12" s="160" t="s">
        <v>361</v>
      </c>
      <c r="E12" s="160" t="s">
        <v>350</v>
      </c>
      <c r="F12" s="160" t="s">
        <v>348</v>
      </c>
    </row>
    <row r="13" spans="1:7" ht="150" customHeight="1">
      <c r="A13" s="163" t="s">
        <v>146</v>
      </c>
      <c r="B13" s="160">
        <v>12</v>
      </c>
      <c r="C13" s="160" t="s">
        <v>363</v>
      </c>
      <c r="D13" s="160" t="s">
        <v>361</v>
      </c>
      <c r="E13" s="160" t="s">
        <v>350</v>
      </c>
      <c r="F13" s="160" t="s">
        <v>348</v>
      </c>
    </row>
    <row r="14" spans="1:7" ht="150" customHeight="1">
      <c r="A14" s="162" t="s">
        <v>147</v>
      </c>
      <c r="B14" s="160">
        <v>13</v>
      </c>
      <c r="C14" s="160" t="s">
        <v>349</v>
      </c>
      <c r="D14" s="160" t="s">
        <v>361</v>
      </c>
      <c r="E14" s="160" t="s">
        <v>350</v>
      </c>
      <c r="F14" s="160" t="s">
        <v>348</v>
      </c>
    </row>
    <row r="15" spans="1:7" ht="150" customHeight="1">
      <c r="A15" s="163" t="s">
        <v>148</v>
      </c>
      <c r="B15" s="160">
        <v>14</v>
      </c>
      <c r="C15" s="160" t="s">
        <v>363</v>
      </c>
      <c r="D15" s="160" t="s">
        <v>361</v>
      </c>
      <c r="E15" s="160" t="s">
        <v>362</v>
      </c>
      <c r="F15" s="160" t="s">
        <v>348</v>
      </c>
    </row>
    <row r="16" spans="1:7" ht="150" customHeight="1">
      <c r="A16" s="162" t="s">
        <v>149</v>
      </c>
      <c r="B16" s="160">
        <v>15</v>
      </c>
    </row>
    <row r="17" spans="1:6" ht="150" customHeight="1">
      <c r="A17" s="163" t="s">
        <v>261</v>
      </c>
      <c r="B17" s="160">
        <v>16</v>
      </c>
    </row>
    <row r="18" spans="1:6" ht="150" customHeight="1">
      <c r="A18" s="165" t="s">
        <v>326</v>
      </c>
      <c r="B18" s="160">
        <v>17</v>
      </c>
    </row>
    <row r="19" spans="1:6" ht="150" customHeight="1">
      <c r="A19" s="191" t="s">
        <v>406</v>
      </c>
      <c r="B19" s="160">
        <v>102</v>
      </c>
    </row>
    <row r="20" spans="1:6" ht="150" customHeight="1">
      <c r="A20" s="190" t="s">
        <v>407</v>
      </c>
      <c r="B20" s="160">
        <v>103</v>
      </c>
    </row>
    <row r="21" spans="1:6" ht="150" customHeight="1">
      <c r="A21" s="163" t="s">
        <v>150</v>
      </c>
      <c r="B21" s="160">
        <v>18</v>
      </c>
      <c r="C21" s="160" t="s">
        <v>364</v>
      </c>
      <c r="D21" s="160" t="s">
        <v>361</v>
      </c>
      <c r="E21" s="160" t="s">
        <v>347</v>
      </c>
      <c r="F21" s="160" t="s">
        <v>348</v>
      </c>
    </row>
    <row r="22" spans="1:6" ht="150" customHeight="1">
      <c r="A22" s="162" t="s">
        <v>151</v>
      </c>
      <c r="B22" s="160">
        <v>19</v>
      </c>
      <c r="C22" s="160" t="s">
        <v>345</v>
      </c>
      <c r="D22" s="160" t="s">
        <v>353</v>
      </c>
      <c r="E22" s="160" t="s">
        <v>350</v>
      </c>
      <c r="F22" s="160" t="s">
        <v>348</v>
      </c>
    </row>
    <row r="23" spans="1:6" ht="150" customHeight="1">
      <c r="A23" s="163" t="s">
        <v>152</v>
      </c>
      <c r="B23" s="160">
        <v>20</v>
      </c>
      <c r="C23" s="160" t="s">
        <v>365</v>
      </c>
      <c r="D23" s="160" t="s">
        <v>366</v>
      </c>
      <c r="E23" s="160" t="s">
        <v>367</v>
      </c>
      <c r="F23" s="160" t="s">
        <v>368</v>
      </c>
    </row>
    <row r="24" spans="1:6" ht="150" customHeight="1">
      <c r="A24" s="162" t="s">
        <v>153</v>
      </c>
      <c r="B24" s="160">
        <v>21</v>
      </c>
      <c r="C24" s="160" t="s">
        <v>360</v>
      </c>
      <c r="D24" s="160" t="s">
        <v>356</v>
      </c>
      <c r="E24" s="160" t="s">
        <v>350</v>
      </c>
      <c r="F24" s="160" t="s">
        <v>348</v>
      </c>
    </row>
    <row r="25" spans="1:6" ht="150" customHeight="1">
      <c r="A25" s="163" t="s">
        <v>154</v>
      </c>
      <c r="B25" s="160">
        <v>22</v>
      </c>
      <c r="C25" s="160" t="s">
        <v>369</v>
      </c>
      <c r="D25" s="160" t="s">
        <v>370</v>
      </c>
      <c r="E25" s="160" t="s">
        <v>357</v>
      </c>
      <c r="F25" s="160" t="s">
        <v>348</v>
      </c>
    </row>
    <row r="26" spans="1:6" ht="150" customHeight="1">
      <c r="A26" s="162" t="s">
        <v>155</v>
      </c>
      <c r="B26" s="160">
        <v>23</v>
      </c>
      <c r="C26" s="160" t="s">
        <v>369</v>
      </c>
      <c r="D26" s="160" t="s">
        <v>371</v>
      </c>
      <c r="E26" s="160" t="s">
        <v>357</v>
      </c>
      <c r="F26" s="160" t="s">
        <v>348</v>
      </c>
    </row>
    <row r="27" spans="1:6" ht="150" customHeight="1">
      <c r="A27" s="163" t="s">
        <v>156</v>
      </c>
      <c r="B27" s="160">
        <v>24</v>
      </c>
      <c r="C27" s="160" t="s">
        <v>345</v>
      </c>
      <c r="D27" s="160" t="s">
        <v>353</v>
      </c>
      <c r="E27" s="160" t="s">
        <v>362</v>
      </c>
      <c r="F27" s="160" t="s">
        <v>358</v>
      </c>
    </row>
    <row r="28" spans="1:6" ht="150" customHeight="1">
      <c r="A28" s="162" t="s">
        <v>157</v>
      </c>
      <c r="B28" s="160">
        <v>25</v>
      </c>
      <c r="C28" s="160" t="s">
        <v>372</v>
      </c>
      <c r="D28" s="160" t="s">
        <v>361</v>
      </c>
      <c r="E28" s="160" t="s">
        <v>350</v>
      </c>
      <c r="F28" s="160" t="s">
        <v>348</v>
      </c>
    </row>
    <row r="29" spans="1:6" ht="150" customHeight="1">
      <c r="A29" s="163" t="s">
        <v>263</v>
      </c>
      <c r="B29" s="160">
        <v>26</v>
      </c>
      <c r="C29" s="160" t="s">
        <v>365</v>
      </c>
      <c r="D29" s="160" t="s">
        <v>346</v>
      </c>
      <c r="E29" s="160" t="s">
        <v>350</v>
      </c>
      <c r="F29" s="160" t="s">
        <v>348</v>
      </c>
    </row>
    <row r="30" spans="1:6" ht="150" customHeight="1">
      <c r="A30" s="162" t="s">
        <v>158</v>
      </c>
      <c r="B30" s="160">
        <v>27</v>
      </c>
      <c r="C30" s="160" t="s">
        <v>345</v>
      </c>
      <c r="D30" s="160" t="s">
        <v>346</v>
      </c>
      <c r="E30" s="160" t="s">
        <v>367</v>
      </c>
      <c r="F30" s="160" t="s">
        <v>358</v>
      </c>
    </row>
    <row r="31" spans="1:6" ht="150" customHeight="1">
      <c r="A31" s="163" t="s">
        <v>159</v>
      </c>
      <c r="B31" s="160">
        <v>28</v>
      </c>
      <c r="C31" s="160" t="s">
        <v>345</v>
      </c>
      <c r="D31" s="160" t="s">
        <v>346</v>
      </c>
      <c r="E31" s="160" t="s">
        <v>350</v>
      </c>
      <c r="F31" s="160" t="s">
        <v>348</v>
      </c>
    </row>
    <row r="32" spans="1:6" ht="150" customHeight="1">
      <c r="A32" s="162" t="s">
        <v>160</v>
      </c>
      <c r="B32" s="160">
        <v>29</v>
      </c>
      <c r="C32" s="160" t="s">
        <v>345</v>
      </c>
      <c r="D32" s="160" t="s">
        <v>353</v>
      </c>
      <c r="E32" s="160" t="s">
        <v>367</v>
      </c>
      <c r="F32" s="160" t="s">
        <v>368</v>
      </c>
    </row>
    <row r="33" spans="1:6" ht="150" customHeight="1">
      <c r="A33" s="163" t="s">
        <v>262</v>
      </c>
      <c r="B33" s="160">
        <v>30</v>
      </c>
      <c r="C33" s="160" t="s">
        <v>365</v>
      </c>
      <c r="D33" s="160" t="s">
        <v>373</v>
      </c>
      <c r="E33" s="160" t="s">
        <v>367</v>
      </c>
      <c r="F33" s="160" t="s">
        <v>368</v>
      </c>
    </row>
    <row r="34" spans="1:6" ht="150" customHeight="1">
      <c r="A34" s="165" t="s">
        <v>327</v>
      </c>
      <c r="B34" s="160">
        <v>31</v>
      </c>
      <c r="C34" s="160" t="s">
        <v>365</v>
      </c>
      <c r="D34" s="160" t="s">
        <v>346</v>
      </c>
      <c r="E34" s="160" t="s">
        <v>374</v>
      </c>
      <c r="F34" s="160" t="s">
        <v>358</v>
      </c>
    </row>
    <row r="35" spans="1:6" ht="150" customHeight="1">
      <c r="A35" s="163" t="s">
        <v>125</v>
      </c>
      <c r="B35" s="160">
        <v>32</v>
      </c>
      <c r="C35" s="160" t="s">
        <v>375</v>
      </c>
      <c r="D35" s="160" t="s">
        <v>361</v>
      </c>
      <c r="E35" s="160" t="s">
        <v>347</v>
      </c>
      <c r="F35" s="160" t="s">
        <v>352</v>
      </c>
    </row>
    <row r="36" spans="1:6" ht="150" customHeight="1">
      <c r="A36" s="162" t="s">
        <v>264</v>
      </c>
      <c r="B36" s="160">
        <v>33</v>
      </c>
      <c r="C36" s="160" t="s">
        <v>376</v>
      </c>
      <c r="D36" s="160" t="s">
        <v>377</v>
      </c>
      <c r="F36" s="160" t="s">
        <v>378</v>
      </c>
    </row>
    <row r="37" spans="1:6" ht="150" customHeight="1">
      <c r="A37" s="164" t="s">
        <v>408</v>
      </c>
      <c r="B37" s="160">
        <v>104</v>
      </c>
      <c r="C37" s="160"/>
      <c r="D37" s="160"/>
      <c r="F37" s="160"/>
    </row>
    <row r="38" spans="1:6" ht="150" customHeight="1">
      <c r="A38" s="163" t="s">
        <v>126</v>
      </c>
      <c r="B38" s="160">
        <v>34</v>
      </c>
      <c r="C38" s="160" t="s">
        <v>379</v>
      </c>
      <c r="D38" s="160" t="s">
        <v>380</v>
      </c>
      <c r="E38" s="160" t="s">
        <v>347</v>
      </c>
      <c r="F38" s="160" t="s">
        <v>358</v>
      </c>
    </row>
    <row r="39" spans="1:6" ht="150" customHeight="1">
      <c r="A39" s="162" t="s">
        <v>259</v>
      </c>
      <c r="B39" s="160">
        <v>35</v>
      </c>
      <c r="C39" s="160" t="s">
        <v>379</v>
      </c>
      <c r="D39" s="160" t="s">
        <v>380</v>
      </c>
      <c r="E39" s="160" t="s">
        <v>374</v>
      </c>
      <c r="F39" s="160" t="s">
        <v>381</v>
      </c>
    </row>
    <row r="40" spans="1:6" ht="150" customHeight="1">
      <c r="A40" s="163" t="s">
        <v>161</v>
      </c>
      <c r="B40" s="160">
        <v>36</v>
      </c>
      <c r="C40" s="160" t="s">
        <v>383</v>
      </c>
      <c r="D40" s="160" t="s">
        <v>382</v>
      </c>
      <c r="E40" s="160" t="s">
        <v>347</v>
      </c>
      <c r="F40" s="160" t="s">
        <v>348</v>
      </c>
    </row>
    <row r="41" spans="1:6" ht="150" customHeight="1">
      <c r="A41" s="162" t="s">
        <v>162</v>
      </c>
      <c r="B41" s="160">
        <v>37</v>
      </c>
      <c r="C41" s="160" t="s">
        <v>384</v>
      </c>
      <c r="D41" s="160" t="s">
        <v>386</v>
      </c>
      <c r="E41" s="160" t="s">
        <v>374</v>
      </c>
      <c r="F41" s="160" t="s">
        <v>381</v>
      </c>
    </row>
    <row r="42" spans="1:6" ht="150" customHeight="1">
      <c r="A42" s="163" t="s">
        <v>163</v>
      </c>
      <c r="B42" s="160">
        <v>38</v>
      </c>
      <c r="C42" s="160" t="s">
        <v>384</v>
      </c>
      <c r="D42" s="160" t="s">
        <v>386</v>
      </c>
      <c r="E42" s="160" t="s">
        <v>374</v>
      </c>
      <c r="F42" s="160" t="s">
        <v>358</v>
      </c>
    </row>
    <row r="43" spans="1:6" ht="150" customHeight="1">
      <c r="A43" s="162" t="s">
        <v>164</v>
      </c>
      <c r="B43" s="160">
        <v>39</v>
      </c>
      <c r="C43" s="160" t="s">
        <v>384</v>
      </c>
      <c r="D43" s="160" t="s">
        <v>353</v>
      </c>
      <c r="E43" s="160" t="s">
        <v>374</v>
      </c>
      <c r="F43" s="160" t="s">
        <v>381</v>
      </c>
    </row>
    <row r="44" spans="1:6" ht="150" customHeight="1">
      <c r="A44" s="163" t="s">
        <v>165</v>
      </c>
      <c r="B44" s="160">
        <v>40</v>
      </c>
      <c r="C44" s="160" t="s">
        <v>384</v>
      </c>
      <c r="D44" s="160" t="s">
        <v>353</v>
      </c>
      <c r="E44" s="160" t="s">
        <v>374</v>
      </c>
      <c r="F44" s="160" t="s">
        <v>358</v>
      </c>
    </row>
    <row r="45" spans="1:6" ht="150" customHeight="1">
      <c r="A45" s="162" t="s">
        <v>166</v>
      </c>
      <c r="B45" s="160">
        <v>41</v>
      </c>
      <c r="C45" s="160" t="s">
        <v>379</v>
      </c>
      <c r="D45" s="160" t="s">
        <v>386</v>
      </c>
      <c r="E45" s="160" t="s">
        <v>374</v>
      </c>
      <c r="F45" s="160" t="s">
        <v>381</v>
      </c>
    </row>
    <row r="46" spans="1:6" ht="150" customHeight="1">
      <c r="A46" s="163" t="s">
        <v>167</v>
      </c>
      <c r="B46" s="160">
        <v>42</v>
      </c>
      <c r="C46" s="160" t="s">
        <v>379</v>
      </c>
      <c r="D46" s="160" t="s">
        <v>386</v>
      </c>
      <c r="E46" s="160" t="s">
        <v>374</v>
      </c>
      <c r="F46" s="160" t="s">
        <v>385</v>
      </c>
    </row>
    <row r="47" spans="1:6" ht="150" customHeight="1">
      <c r="A47" s="162" t="s">
        <v>121</v>
      </c>
      <c r="B47" s="160">
        <v>43</v>
      </c>
      <c r="C47" s="160" t="s">
        <v>379</v>
      </c>
      <c r="D47" s="160" t="s">
        <v>386</v>
      </c>
      <c r="E47" s="160" t="s">
        <v>374</v>
      </c>
      <c r="F47" s="160" t="s">
        <v>358</v>
      </c>
    </row>
    <row r="48" spans="1:6" ht="150" customHeight="1">
      <c r="A48" s="163" t="s">
        <v>168</v>
      </c>
      <c r="B48" s="160">
        <v>44</v>
      </c>
      <c r="C48" s="160" t="s">
        <v>379</v>
      </c>
      <c r="D48" s="160" t="s">
        <v>353</v>
      </c>
      <c r="E48" s="160" t="s">
        <v>374</v>
      </c>
      <c r="F48" s="160" t="s">
        <v>381</v>
      </c>
    </row>
    <row r="49" spans="1:7" ht="150" customHeight="1">
      <c r="A49" s="162" t="s">
        <v>169</v>
      </c>
      <c r="B49" s="160">
        <v>45</v>
      </c>
      <c r="C49" s="160" t="s">
        <v>379</v>
      </c>
      <c r="D49" s="160" t="s">
        <v>353</v>
      </c>
      <c r="E49" s="160" t="s">
        <v>374</v>
      </c>
      <c r="F49" s="160" t="s">
        <v>385</v>
      </c>
    </row>
    <row r="50" spans="1:7" ht="150" customHeight="1">
      <c r="A50" s="163" t="s">
        <v>170</v>
      </c>
      <c r="B50" s="160">
        <v>46</v>
      </c>
      <c r="C50" s="160" t="s">
        <v>379</v>
      </c>
      <c r="D50" s="160" t="s">
        <v>353</v>
      </c>
      <c r="E50" s="160" t="s">
        <v>374</v>
      </c>
      <c r="F50" s="160" t="s">
        <v>358</v>
      </c>
    </row>
    <row r="51" spans="1:7" ht="150" customHeight="1">
      <c r="A51" s="162" t="s">
        <v>171</v>
      </c>
      <c r="B51" s="160">
        <v>47</v>
      </c>
      <c r="C51" s="160" t="s">
        <v>384</v>
      </c>
      <c r="D51" s="160" t="s">
        <v>382</v>
      </c>
      <c r="E51" s="160" t="s">
        <v>374</v>
      </c>
      <c r="F51" s="160" t="s">
        <v>348</v>
      </c>
    </row>
    <row r="52" spans="1:7" ht="150" customHeight="1">
      <c r="A52" s="163" t="s">
        <v>172</v>
      </c>
      <c r="B52" s="160">
        <v>48</v>
      </c>
      <c r="C52" s="160" t="s">
        <v>384</v>
      </c>
      <c r="D52" s="160" t="s">
        <v>382</v>
      </c>
      <c r="E52" s="160" t="s">
        <v>374</v>
      </c>
      <c r="F52" s="160" t="s">
        <v>368</v>
      </c>
    </row>
    <row r="53" spans="1:7" ht="150" customHeight="1">
      <c r="A53" s="165" t="s">
        <v>328</v>
      </c>
      <c r="B53" s="160">
        <v>49</v>
      </c>
      <c r="C53" s="160" t="s">
        <v>384</v>
      </c>
      <c r="D53" s="160" t="s">
        <v>382</v>
      </c>
      <c r="E53" s="160" t="s">
        <v>374</v>
      </c>
      <c r="F53" s="160" t="s">
        <v>358</v>
      </c>
    </row>
    <row r="54" spans="1:7" ht="150" customHeight="1">
      <c r="A54" s="164" t="s">
        <v>329</v>
      </c>
      <c r="B54" s="160">
        <v>50</v>
      </c>
      <c r="C54" s="160" t="s">
        <v>384</v>
      </c>
      <c r="D54" s="160" t="s">
        <v>382</v>
      </c>
      <c r="E54" s="160" t="s">
        <v>374</v>
      </c>
      <c r="F54" s="160" t="s">
        <v>381</v>
      </c>
    </row>
    <row r="55" spans="1:7" ht="150" customHeight="1">
      <c r="A55" s="162" t="s">
        <v>173</v>
      </c>
      <c r="B55" s="160">
        <v>51</v>
      </c>
      <c r="C55" s="160" t="s">
        <v>349</v>
      </c>
      <c r="D55" s="160" t="s">
        <v>361</v>
      </c>
      <c r="E55" s="160" t="s">
        <v>347</v>
      </c>
      <c r="F55" s="160" t="s">
        <v>348</v>
      </c>
    </row>
    <row r="56" spans="1:7" ht="150" customHeight="1">
      <c r="A56" s="163" t="s">
        <v>174</v>
      </c>
      <c r="B56" s="160">
        <v>52</v>
      </c>
      <c r="C56" s="160" t="s">
        <v>349</v>
      </c>
      <c r="D56" s="160" t="s">
        <v>353</v>
      </c>
      <c r="E56" s="160" t="s">
        <v>362</v>
      </c>
      <c r="F56" s="160" t="s">
        <v>358</v>
      </c>
      <c r="G56" s="160"/>
    </row>
    <row r="57" spans="1:7" ht="150" customHeight="1">
      <c r="A57" s="162" t="s">
        <v>175</v>
      </c>
      <c r="B57" s="160">
        <v>53</v>
      </c>
      <c r="C57" s="160" t="s">
        <v>345</v>
      </c>
      <c r="D57" s="160" t="s">
        <v>387</v>
      </c>
      <c r="E57" s="167" t="s">
        <v>388</v>
      </c>
      <c r="F57" s="160" t="s">
        <v>358</v>
      </c>
      <c r="G57" s="160"/>
    </row>
    <row r="58" spans="1:7" ht="150" customHeight="1">
      <c r="A58" s="165" t="s">
        <v>411</v>
      </c>
      <c r="B58" s="160">
        <v>105</v>
      </c>
      <c r="C58" s="160"/>
      <c r="D58" s="160"/>
      <c r="E58" s="167"/>
      <c r="F58" s="160"/>
      <c r="G58" s="160"/>
    </row>
    <row r="59" spans="1:7" ht="150" customHeight="1">
      <c r="A59" s="164" t="s">
        <v>412</v>
      </c>
      <c r="B59" s="160">
        <v>106</v>
      </c>
      <c r="C59" s="160"/>
      <c r="D59" s="160"/>
      <c r="E59" s="167"/>
      <c r="F59" s="160"/>
      <c r="G59" s="160"/>
    </row>
    <row r="60" spans="1:7" ht="150" customHeight="1">
      <c r="A60" s="163" t="s">
        <v>265</v>
      </c>
      <c r="B60" s="160">
        <v>54</v>
      </c>
      <c r="C60" s="160" t="s">
        <v>349</v>
      </c>
      <c r="D60" s="160" t="s">
        <v>361</v>
      </c>
      <c r="E60" s="160" t="s">
        <v>357</v>
      </c>
      <c r="F60" s="160" t="s">
        <v>352</v>
      </c>
      <c r="G60" s="160"/>
    </row>
    <row r="61" spans="1:7" ht="150" customHeight="1">
      <c r="A61" s="162" t="s">
        <v>176</v>
      </c>
      <c r="B61" s="160">
        <v>55</v>
      </c>
      <c r="C61" s="160" t="s">
        <v>345</v>
      </c>
      <c r="D61" s="160" t="s">
        <v>387</v>
      </c>
      <c r="E61" s="160" t="s">
        <v>350</v>
      </c>
      <c r="F61" s="160" t="s">
        <v>348</v>
      </c>
    </row>
    <row r="62" spans="1:7" ht="150" customHeight="1">
      <c r="A62" s="165" t="s">
        <v>413</v>
      </c>
      <c r="B62" s="160">
        <v>107</v>
      </c>
      <c r="C62" s="160"/>
      <c r="D62" s="160"/>
      <c r="E62" s="160"/>
      <c r="F62" s="160"/>
    </row>
    <row r="63" spans="1:7" ht="150" customHeight="1">
      <c r="A63" s="163" t="s">
        <v>177</v>
      </c>
      <c r="B63" s="160">
        <v>56</v>
      </c>
      <c r="C63" s="160" t="s">
        <v>345</v>
      </c>
      <c r="D63" s="160" t="s">
        <v>361</v>
      </c>
      <c r="E63" s="160" t="s">
        <v>347</v>
      </c>
      <c r="F63" s="160" t="s">
        <v>352</v>
      </c>
    </row>
    <row r="64" spans="1:7" ht="150" customHeight="1">
      <c r="A64" s="162" t="s">
        <v>178</v>
      </c>
      <c r="B64" s="160">
        <v>57</v>
      </c>
      <c r="D64" s="160" t="s">
        <v>389</v>
      </c>
    </row>
    <row r="65" spans="1:6" ht="150" customHeight="1">
      <c r="A65" s="163" t="s">
        <v>179</v>
      </c>
      <c r="B65" s="160">
        <v>58</v>
      </c>
      <c r="D65" s="160" t="s">
        <v>390</v>
      </c>
    </row>
    <row r="66" spans="1:6" ht="150" customHeight="1">
      <c r="A66" s="162" t="s">
        <v>180</v>
      </c>
      <c r="B66" s="160">
        <v>59</v>
      </c>
      <c r="D66" s="160" t="s">
        <v>391</v>
      </c>
    </row>
    <row r="67" spans="1:6" ht="150" customHeight="1">
      <c r="A67" s="163" t="s">
        <v>181</v>
      </c>
      <c r="B67" s="160">
        <v>60</v>
      </c>
      <c r="D67" s="160" t="s">
        <v>391</v>
      </c>
    </row>
    <row r="68" spans="1:6" ht="150" customHeight="1">
      <c r="A68" s="162" t="s">
        <v>182</v>
      </c>
      <c r="B68" s="160">
        <v>61</v>
      </c>
      <c r="D68" s="160" t="s">
        <v>392</v>
      </c>
    </row>
    <row r="69" spans="1:6" ht="150" customHeight="1">
      <c r="A69" s="163" t="s">
        <v>183</v>
      </c>
      <c r="B69" s="160">
        <v>62</v>
      </c>
      <c r="D69" s="160" t="s">
        <v>392</v>
      </c>
    </row>
    <row r="70" spans="1:6" ht="150" customHeight="1">
      <c r="A70" s="162" t="s">
        <v>184</v>
      </c>
      <c r="B70" s="160">
        <v>63</v>
      </c>
      <c r="C70" s="160" t="s">
        <v>349</v>
      </c>
      <c r="D70" s="160" t="s">
        <v>387</v>
      </c>
      <c r="E70" s="160" t="s">
        <v>350</v>
      </c>
      <c r="F70" s="160" t="s">
        <v>348</v>
      </c>
    </row>
    <row r="71" spans="1:6" ht="150" customHeight="1">
      <c r="A71" s="164" t="s">
        <v>414</v>
      </c>
      <c r="B71" s="160">
        <v>108</v>
      </c>
      <c r="C71" s="160"/>
      <c r="D71" s="160"/>
      <c r="E71" s="160"/>
      <c r="F71" s="160"/>
    </row>
    <row r="72" spans="1:6" ht="150" customHeight="1">
      <c r="A72" s="165" t="s">
        <v>415</v>
      </c>
      <c r="B72" s="160">
        <v>109</v>
      </c>
      <c r="C72" s="160"/>
      <c r="D72" s="160"/>
      <c r="E72" s="160"/>
      <c r="F72" s="160"/>
    </row>
    <row r="73" spans="1:6" ht="150" customHeight="1">
      <c r="A73" s="163" t="s">
        <v>260</v>
      </c>
      <c r="B73" s="160">
        <v>64</v>
      </c>
      <c r="C73" s="160" t="s">
        <v>341</v>
      </c>
      <c r="D73" s="160" t="s">
        <v>342</v>
      </c>
      <c r="E73" s="160" t="s">
        <v>393</v>
      </c>
      <c r="F73" s="160" t="s">
        <v>394</v>
      </c>
    </row>
    <row r="74" spans="1:6" ht="150" customHeight="1">
      <c r="A74" s="162" t="s">
        <v>185</v>
      </c>
      <c r="B74" s="160">
        <v>65</v>
      </c>
      <c r="C74" s="160"/>
      <c r="D74" s="160"/>
      <c r="E74" s="160"/>
      <c r="F74" s="160"/>
    </row>
    <row r="75" spans="1:6" ht="150" customHeight="1">
      <c r="A75" s="164" t="s">
        <v>330</v>
      </c>
      <c r="B75" s="160">
        <v>66</v>
      </c>
      <c r="C75" s="160"/>
      <c r="D75" s="160"/>
      <c r="E75" s="160"/>
      <c r="F75" s="160"/>
    </row>
    <row r="76" spans="1:6" ht="150" customHeight="1">
      <c r="A76" s="162" t="s">
        <v>186</v>
      </c>
      <c r="B76" s="160">
        <v>67</v>
      </c>
      <c r="C76" s="160" t="s">
        <v>345</v>
      </c>
      <c r="D76" s="160" t="s">
        <v>346</v>
      </c>
      <c r="E76" s="160" t="s">
        <v>347</v>
      </c>
      <c r="F76" s="160" t="s">
        <v>352</v>
      </c>
    </row>
    <row r="77" spans="1:6" ht="150" customHeight="1">
      <c r="A77" s="163" t="s">
        <v>187</v>
      </c>
      <c r="B77" s="160">
        <v>68</v>
      </c>
      <c r="C77" s="160" t="s">
        <v>345</v>
      </c>
      <c r="D77" s="160" t="s">
        <v>346</v>
      </c>
      <c r="E77" s="160" t="s">
        <v>350</v>
      </c>
      <c r="F77" s="160" t="s">
        <v>348</v>
      </c>
    </row>
    <row r="78" spans="1:6" ht="150" customHeight="1">
      <c r="A78" s="162" t="s">
        <v>188</v>
      </c>
      <c r="B78" s="160">
        <v>69</v>
      </c>
      <c r="C78" s="160" t="s">
        <v>345</v>
      </c>
      <c r="D78" s="160" t="s">
        <v>382</v>
      </c>
      <c r="E78" s="160" t="s">
        <v>395</v>
      </c>
      <c r="F78" s="160" t="s">
        <v>378</v>
      </c>
    </row>
    <row r="79" spans="1:6" ht="150" customHeight="1">
      <c r="A79" s="163" t="s">
        <v>189</v>
      </c>
      <c r="B79" s="160">
        <v>70</v>
      </c>
      <c r="C79" s="160" t="s">
        <v>345</v>
      </c>
      <c r="D79" s="160" t="s">
        <v>361</v>
      </c>
      <c r="E79" s="160" t="s">
        <v>357</v>
      </c>
      <c r="F79" s="160" t="s">
        <v>352</v>
      </c>
    </row>
    <row r="80" spans="1:6" ht="150" customHeight="1">
      <c r="A80" s="162" t="s">
        <v>190</v>
      </c>
      <c r="B80" s="160">
        <v>71</v>
      </c>
      <c r="C80" s="160" t="s">
        <v>360</v>
      </c>
      <c r="D80" s="160" t="s">
        <v>386</v>
      </c>
      <c r="E80" s="160" t="s">
        <v>350</v>
      </c>
      <c r="F80" s="160" t="s">
        <v>348</v>
      </c>
    </row>
    <row r="81" spans="1:6" ht="150" customHeight="1">
      <c r="A81" s="163" t="s">
        <v>256</v>
      </c>
      <c r="B81" s="160">
        <v>72</v>
      </c>
      <c r="C81" s="160" t="s">
        <v>345</v>
      </c>
      <c r="D81" s="160" t="s">
        <v>386</v>
      </c>
      <c r="E81" s="160" t="s">
        <v>350</v>
      </c>
      <c r="F81" s="160" t="s">
        <v>348</v>
      </c>
    </row>
    <row r="82" spans="1:6" ht="150" customHeight="1">
      <c r="A82" s="162" t="s">
        <v>191</v>
      </c>
      <c r="B82" s="160">
        <v>73</v>
      </c>
      <c r="C82" s="160" t="s">
        <v>360</v>
      </c>
      <c r="D82" s="160" t="s">
        <v>346</v>
      </c>
      <c r="E82" s="160" t="s">
        <v>350</v>
      </c>
      <c r="F82" s="160" t="s">
        <v>348</v>
      </c>
    </row>
    <row r="83" spans="1:6" ht="150" customHeight="1">
      <c r="A83" s="163" t="s">
        <v>257</v>
      </c>
      <c r="B83" s="160">
        <v>74</v>
      </c>
      <c r="C83" s="160" t="s">
        <v>349</v>
      </c>
      <c r="D83" s="160" t="s">
        <v>346</v>
      </c>
      <c r="E83" s="160" t="s">
        <v>362</v>
      </c>
      <c r="F83" s="160" t="s">
        <v>358</v>
      </c>
    </row>
    <row r="84" spans="1:6" ht="150" customHeight="1">
      <c r="A84" s="162" t="s">
        <v>266</v>
      </c>
      <c r="B84" s="160">
        <v>75</v>
      </c>
    </row>
    <row r="85" spans="1:6" ht="150" customHeight="1">
      <c r="A85" s="163" t="s">
        <v>192</v>
      </c>
      <c r="B85" s="160">
        <v>76</v>
      </c>
      <c r="C85" s="160" t="s">
        <v>345</v>
      </c>
      <c r="D85" s="160" t="s">
        <v>361</v>
      </c>
      <c r="E85" s="160" t="s">
        <v>347</v>
      </c>
      <c r="F85" s="160" t="s">
        <v>352</v>
      </c>
    </row>
    <row r="86" spans="1:6" ht="150" customHeight="1">
      <c r="A86" s="162" t="s">
        <v>193</v>
      </c>
      <c r="B86" s="160">
        <v>77</v>
      </c>
      <c r="C86" s="160" t="s">
        <v>345</v>
      </c>
      <c r="D86" s="160" t="s">
        <v>346</v>
      </c>
      <c r="E86" s="160" t="s">
        <v>350</v>
      </c>
      <c r="F86" s="160" t="s">
        <v>348</v>
      </c>
    </row>
    <row r="87" spans="1:6" ht="150" customHeight="1">
      <c r="A87" s="163" t="s">
        <v>258</v>
      </c>
      <c r="B87" s="160">
        <v>78</v>
      </c>
      <c r="C87" s="160" t="s">
        <v>345</v>
      </c>
      <c r="D87" s="160" t="s">
        <v>353</v>
      </c>
      <c r="E87" s="160" t="s">
        <v>350</v>
      </c>
      <c r="F87" s="160" t="s">
        <v>348</v>
      </c>
    </row>
    <row r="88" spans="1:6" ht="150" customHeight="1">
      <c r="A88" s="162" t="s">
        <v>194</v>
      </c>
      <c r="B88" s="160">
        <v>79</v>
      </c>
      <c r="C88" s="160" t="s">
        <v>345</v>
      </c>
      <c r="D88" s="160" t="s">
        <v>373</v>
      </c>
      <c r="E88" s="160" t="s">
        <v>374</v>
      </c>
      <c r="F88" s="160" t="s">
        <v>358</v>
      </c>
    </row>
    <row r="89" spans="1:6" ht="150" customHeight="1">
      <c r="A89" s="163" t="s">
        <v>195</v>
      </c>
      <c r="B89" s="160">
        <v>80</v>
      </c>
      <c r="C89" s="160" t="s">
        <v>345</v>
      </c>
      <c r="D89" s="160" t="s">
        <v>353</v>
      </c>
      <c r="E89" s="160" t="s">
        <v>374</v>
      </c>
      <c r="F89" s="160" t="s">
        <v>358</v>
      </c>
    </row>
    <row r="90" spans="1:6" ht="150" customHeight="1">
      <c r="A90" s="165" t="s">
        <v>331</v>
      </c>
      <c r="B90" s="160">
        <v>81</v>
      </c>
      <c r="C90" s="160" t="s">
        <v>365</v>
      </c>
      <c r="D90" s="160" t="s">
        <v>396</v>
      </c>
      <c r="E90" s="160" t="s">
        <v>374</v>
      </c>
      <c r="F90" s="160" t="s">
        <v>358</v>
      </c>
    </row>
    <row r="91" spans="1:6" ht="150" customHeight="1">
      <c r="A91" s="164" t="s">
        <v>332</v>
      </c>
      <c r="B91" s="160">
        <v>82</v>
      </c>
      <c r="C91" s="160" t="s">
        <v>365</v>
      </c>
      <c r="D91" s="160" t="s">
        <v>397</v>
      </c>
      <c r="E91" s="160" t="s">
        <v>374</v>
      </c>
      <c r="F91" s="160" t="s">
        <v>358</v>
      </c>
    </row>
    <row r="92" spans="1:6" ht="150" customHeight="1">
      <c r="A92" s="162" t="s">
        <v>196</v>
      </c>
      <c r="B92" s="160">
        <v>83</v>
      </c>
      <c r="C92" s="160" t="s">
        <v>398</v>
      </c>
      <c r="D92" s="160" t="s">
        <v>380</v>
      </c>
      <c r="E92" s="160" t="s">
        <v>357</v>
      </c>
      <c r="F92" s="160" t="s">
        <v>348</v>
      </c>
    </row>
    <row r="93" spans="1:6" ht="150" customHeight="1">
      <c r="A93" s="164" t="s">
        <v>333</v>
      </c>
      <c r="B93" s="160">
        <v>84</v>
      </c>
      <c r="D93" s="160" t="s">
        <v>399</v>
      </c>
      <c r="F93" s="160" t="s">
        <v>378</v>
      </c>
    </row>
    <row r="94" spans="1:6" ht="150" customHeight="1">
      <c r="A94" s="162" t="s">
        <v>197</v>
      </c>
      <c r="B94" s="160">
        <v>85</v>
      </c>
      <c r="D94" s="160" t="s">
        <v>389</v>
      </c>
    </row>
    <row r="95" spans="1:6" ht="150" customHeight="1">
      <c r="A95" s="163" t="s">
        <v>198</v>
      </c>
      <c r="B95" s="160">
        <v>86</v>
      </c>
      <c r="D95" s="160" t="s">
        <v>400</v>
      </c>
    </row>
    <row r="96" spans="1:6" ht="150" customHeight="1">
      <c r="A96" s="162" t="s">
        <v>199</v>
      </c>
      <c r="B96" s="160">
        <v>87</v>
      </c>
      <c r="D96" s="160" t="s">
        <v>390</v>
      </c>
    </row>
    <row r="97" spans="1:6" ht="150" customHeight="1">
      <c r="A97" s="163" t="s">
        <v>200</v>
      </c>
      <c r="B97" s="160">
        <v>88</v>
      </c>
      <c r="D97" s="160" t="s">
        <v>401</v>
      </c>
    </row>
    <row r="98" spans="1:6" ht="150" customHeight="1">
      <c r="A98" s="162" t="s">
        <v>201</v>
      </c>
      <c r="B98" s="160">
        <v>89</v>
      </c>
      <c r="D98" s="160" t="s">
        <v>391</v>
      </c>
    </row>
    <row r="99" spans="1:6" ht="150" customHeight="1">
      <c r="A99" s="163" t="s">
        <v>202</v>
      </c>
      <c r="B99" s="160">
        <v>90</v>
      </c>
      <c r="D99" s="160" t="s">
        <v>402</v>
      </c>
    </row>
    <row r="100" spans="1:6" ht="150" customHeight="1">
      <c r="A100" s="162" t="s">
        <v>203</v>
      </c>
      <c r="B100" s="160">
        <v>91</v>
      </c>
      <c r="D100" s="160" t="s">
        <v>392</v>
      </c>
    </row>
    <row r="101" spans="1:6" ht="150" customHeight="1">
      <c r="A101" s="163" t="s">
        <v>204</v>
      </c>
      <c r="B101" s="160">
        <v>92</v>
      </c>
    </row>
    <row r="102" spans="1:6" ht="150" customHeight="1">
      <c r="A102" s="162" t="s">
        <v>205</v>
      </c>
      <c r="B102" s="160">
        <v>93</v>
      </c>
    </row>
    <row r="103" spans="1:6" ht="150" customHeight="1">
      <c r="A103" s="163" t="s">
        <v>206</v>
      </c>
      <c r="B103" s="160">
        <v>94</v>
      </c>
    </row>
    <row r="104" spans="1:6" ht="150" customHeight="1">
      <c r="A104" s="162" t="s">
        <v>207</v>
      </c>
      <c r="B104" s="160">
        <v>95</v>
      </c>
    </row>
    <row r="105" spans="1:6" ht="150" customHeight="1">
      <c r="A105" s="163" t="s">
        <v>208</v>
      </c>
      <c r="B105" s="160">
        <v>96</v>
      </c>
      <c r="C105" s="160" t="s">
        <v>345</v>
      </c>
      <c r="D105" s="160" t="s">
        <v>361</v>
      </c>
      <c r="E105" s="160" t="s">
        <v>350</v>
      </c>
      <c r="F105" s="160" t="s">
        <v>348</v>
      </c>
    </row>
    <row r="106" spans="1:6" ht="150" customHeight="1">
      <c r="A106" s="162" t="s">
        <v>209</v>
      </c>
      <c r="B106" s="160">
        <v>97</v>
      </c>
      <c r="C106" s="160" t="s">
        <v>345</v>
      </c>
      <c r="D106" s="160" t="s">
        <v>361</v>
      </c>
      <c r="E106" s="160" t="s">
        <v>403</v>
      </c>
      <c r="F106" s="160" t="s">
        <v>358</v>
      </c>
    </row>
    <row r="107" spans="1:6" ht="150" customHeight="1">
      <c r="A107" s="163" t="s">
        <v>210</v>
      </c>
      <c r="B107" s="160">
        <v>98</v>
      </c>
      <c r="C107" s="160" t="s">
        <v>345</v>
      </c>
      <c r="D107" s="160" t="s">
        <v>361</v>
      </c>
      <c r="E107" s="160" t="s">
        <v>350</v>
      </c>
      <c r="F107" s="160" t="s">
        <v>348</v>
      </c>
    </row>
    <row r="108" spans="1:6" ht="150" customHeight="1">
      <c r="A108" s="162" t="s">
        <v>211</v>
      </c>
      <c r="B108" s="160">
        <v>99</v>
      </c>
      <c r="C108" s="160" t="s">
        <v>349</v>
      </c>
      <c r="D108" s="160" t="s">
        <v>346</v>
      </c>
      <c r="E108" s="160" t="s">
        <v>403</v>
      </c>
      <c r="F108" s="160" t="s">
        <v>358</v>
      </c>
    </row>
    <row r="109" spans="1:6" ht="150" customHeight="1">
      <c r="A109" s="163" t="s">
        <v>212</v>
      </c>
      <c r="B109" s="168">
        <v>100</v>
      </c>
      <c r="C109" s="160" t="s">
        <v>341</v>
      </c>
      <c r="D109" s="160" t="s">
        <v>342</v>
      </c>
      <c r="E109" s="160" t="s">
        <v>393</v>
      </c>
      <c r="F109" s="160" t="s">
        <v>394</v>
      </c>
    </row>
    <row r="110" spans="1:6" ht="150" customHeight="1">
      <c r="A110" s="165" t="s">
        <v>334</v>
      </c>
      <c r="B110" s="160">
        <v>101</v>
      </c>
      <c r="C110" s="160" t="s">
        <v>341</v>
      </c>
      <c r="D110" s="160" t="s">
        <v>342</v>
      </c>
      <c r="E110" s="160" t="s">
        <v>393</v>
      </c>
      <c r="F110" s="160" t="s">
        <v>394</v>
      </c>
    </row>
    <row r="111" spans="1:6" ht="150" customHeight="1"/>
    <row r="112" spans="1:6" ht="150" customHeight="1"/>
    <row r="113" ht="150" customHeight="1"/>
    <row r="114" ht="150" customHeight="1"/>
    <row r="115" ht="150" customHeight="1"/>
    <row r="116" ht="150" customHeight="1"/>
    <row r="117" ht="150" customHeight="1"/>
    <row r="118" ht="150" customHeight="1"/>
    <row r="119" ht="150" customHeight="1"/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122</vt:i4>
      </vt:variant>
    </vt:vector>
  </HeadingPairs>
  <TitlesOfParts>
    <vt:vector size="128" baseType="lpstr">
      <vt:lpstr>OFERTA</vt:lpstr>
      <vt:lpstr>Hoja1</vt:lpstr>
      <vt:lpstr>Hoja3</vt:lpstr>
      <vt:lpstr>Hoja2</vt:lpstr>
      <vt:lpstr>Hoja4</vt:lpstr>
      <vt:lpstr>Hoja5</vt:lpstr>
      <vt:lpstr>DESCRIPCION</vt:lpstr>
      <vt:lpstr>FOTO1</vt:lpstr>
      <vt:lpstr>FOTO10</vt:lpstr>
      <vt:lpstr>FOTO100</vt:lpstr>
      <vt:lpstr>FOTO101</vt:lpstr>
      <vt:lpstr>FOTO102</vt:lpstr>
      <vt:lpstr>FOTO103</vt:lpstr>
      <vt:lpstr>FOTO105</vt:lpstr>
      <vt:lpstr>FOTO106</vt:lpstr>
      <vt:lpstr>FOTO107</vt:lpstr>
      <vt:lpstr>FOTO108</vt:lpstr>
      <vt:lpstr>FOTO109</vt:lpstr>
      <vt:lpstr>FOTO11</vt:lpstr>
      <vt:lpstr>FOTO12</vt:lpstr>
      <vt:lpstr>FOTO13</vt:lpstr>
      <vt:lpstr>FOTO14</vt:lpstr>
      <vt:lpstr>FOTO15</vt:lpstr>
      <vt:lpstr>FOTO16</vt:lpstr>
      <vt:lpstr>FOTO17</vt:lpstr>
      <vt:lpstr>FOTO18</vt:lpstr>
      <vt:lpstr>FOTO19</vt:lpstr>
      <vt:lpstr>FOTO2</vt:lpstr>
      <vt:lpstr>FOTO20</vt:lpstr>
      <vt:lpstr>FOTO21</vt:lpstr>
      <vt:lpstr>FOTO22</vt:lpstr>
      <vt:lpstr>FOTO23</vt:lpstr>
      <vt:lpstr>FOTO24</vt:lpstr>
      <vt:lpstr>FOTO25</vt:lpstr>
      <vt:lpstr>FOTO26</vt:lpstr>
      <vt:lpstr>FOTO27</vt:lpstr>
      <vt:lpstr>FOTO28</vt:lpstr>
      <vt:lpstr>FOTO29</vt:lpstr>
      <vt:lpstr>FOTO3</vt:lpstr>
      <vt:lpstr>FOTO30</vt:lpstr>
      <vt:lpstr>FOTO31</vt:lpstr>
      <vt:lpstr>FOTO32</vt:lpstr>
      <vt:lpstr>FOTO33</vt:lpstr>
      <vt:lpstr>FOTO34</vt:lpstr>
      <vt:lpstr>FOTO35</vt:lpstr>
      <vt:lpstr>FOTO36</vt:lpstr>
      <vt:lpstr>FOTO37</vt:lpstr>
      <vt:lpstr>FOTO38</vt:lpstr>
      <vt:lpstr>FOTO39</vt:lpstr>
      <vt:lpstr>FOTO4</vt:lpstr>
      <vt:lpstr>FOTO40</vt:lpstr>
      <vt:lpstr>FOTO41</vt:lpstr>
      <vt:lpstr>FOTO42</vt:lpstr>
      <vt:lpstr>FOTO43</vt:lpstr>
      <vt:lpstr>FOTO44</vt:lpstr>
      <vt:lpstr>FOTO45</vt:lpstr>
      <vt:lpstr>FOTO46</vt:lpstr>
      <vt:lpstr>FOTO47</vt:lpstr>
      <vt:lpstr>FOTO48</vt:lpstr>
      <vt:lpstr>FOTO49</vt:lpstr>
      <vt:lpstr>FOTO5</vt:lpstr>
      <vt:lpstr>FOTO50</vt:lpstr>
      <vt:lpstr>FOTO51</vt:lpstr>
      <vt:lpstr>FOTO52</vt:lpstr>
      <vt:lpstr>FOTO53</vt:lpstr>
      <vt:lpstr>FOTO54</vt:lpstr>
      <vt:lpstr>FOTO55</vt:lpstr>
      <vt:lpstr>FOTO56</vt:lpstr>
      <vt:lpstr>FOTO57</vt:lpstr>
      <vt:lpstr>FOTO58</vt:lpstr>
      <vt:lpstr>FOTO59</vt:lpstr>
      <vt:lpstr>FOTO6</vt:lpstr>
      <vt:lpstr>FOTO60</vt:lpstr>
      <vt:lpstr>FOTO61</vt:lpstr>
      <vt:lpstr>FOTO62</vt:lpstr>
      <vt:lpstr>FOTO63</vt:lpstr>
      <vt:lpstr>FOTO64</vt:lpstr>
      <vt:lpstr>FOTO65</vt:lpstr>
      <vt:lpstr>FOTO66</vt:lpstr>
      <vt:lpstr>FOTO67</vt:lpstr>
      <vt:lpstr>FOTO68</vt:lpstr>
      <vt:lpstr>FOTO69</vt:lpstr>
      <vt:lpstr>FOTO7</vt:lpstr>
      <vt:lpstr>FOTO70</vt:lpstr>
      <vt:lpstr>FOTO71</vt:lpstr>
      <vt:lpstr>FOTO72</vt:lpstr>
      <vt:lpstr>FOTO73</vt:lpstr>
      <vt:lpstr>FOTO74</vt:lpstr>
      <vt:lpstr>FOTO75</vt:lpstr>
      <vt:lpstr>FOTO76</vt:lpstr>
      <vt:lpstr>FOTO77</vt:lpstr>
      <vt:lpstr>FOTO78</vt:lpstr>
      <vt:lpstr>FOTO79</vt:lpstr>
      <vt:lpstr>FOTO8</vt:lpstr>
      <vt:lpstr>FOTO80</vt:lpstr>
      <vt:lpstr>FOTO81</vt:lpstr>
      <vt:lpstr>FOTO82</vt:lpstr>
      <vt:lpstr>FOTO83</vt:lpstr>
      <vt:lpstr>FOTO84</vt:lpstr>
      <vt:lpstr>FOTO85</vt:lpstr>
      <vt:lpstr>FOTO86</vt:lpstr>
      <vt:lpstr>FOTO87</vt:lpstr>
      <vt:lpstr>FOTO88</vt:lpstr>
      <vt:lpstr>FOTO89</vt:lpstr>
      <vt:lpstr>FOTO9</vt:lpstr>
      <vt:lpstr>FOTO90</vt:lpstr>
      <vt:lpstr>FOTO91</vt:lpstr>
      <vt:lpstr>FOTO92</vt:lpstr>
      <vt:lpstr>FOTO93</vt:lpstr>
      <vt:lpstr>FOTO94</vt:lpstr>
      <vt:lpstr>FOTO95</vt:lpstr>
      <vt:lpstr>FOTO96</vt:lpstr>
      <vt:lpstr>FOTO97</vt:lpstr>
      <vt:lpstr>FOTO98</vt:lpstr>
      <vt:lpstr>FOTO99</vt:lpstr>
      <vt:lpstr>IMPORTE</vt:lpstr>
      <vt:lpstr>MATRIZTARIFA</vt:lpstr>
      <vt:lpstr>NOMBRETARIFA</vt:lpstr>
      <vt:lpstr>NOMBRETARIFA1</vt:lpstr>
      <vt:lpstr>PRECIOSIVA</vt:lpstr>
      <vt:lpstr>TABLA</vt:lpstr>
      <vt:lpstr>TARIFA</vt:lpstr>
      <vt:lpstr>TARIFAS2</vt:lpstr>
      <vt:lpstr>TERMINAL</vt:lpstr>
      <vt:lpstr>TERMINAL1</vt:lpstr>
      <vt:lpstr>TERMINAL2</vt:lpstr>
      <vt:lpstr>TERMINAL3</vt:lpstr>
      <vt:lpstr>TERMINAL4</vt:lpstr>
    </vt:vector>
  </TitlesOfParts>
  <Company>X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Jose parra</cp:lastModifiedBy>
  <cp:lastPrinted>2017-05-01T20:45:48Z</cp:lastPrinted>
  <dcterms:created xsi:type="dcterms:W3CDTF">2016-07-21T08:16:39Z</dcterms:created>
  <dcterms:modified xsi:type="dcterms:W3CDTF">2017-10-01T10:19:59Z</dcterms:modified>
</cp:coreProperties>
</file>